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ueincnl-my.sharepoint.com/personal/barend_salemink_valueinc_nl/Documents/Knowledge Base BWS/Werken met Waarde/4 Carmenta - Casus/"/>
    </mc:Choice>
  </mc:AlternateContent>
  <xr:revisionPtr revIDLastSave="252" documentId="8_{421E47A6-982E-4B79-9E70-3CD8A148866F}" xr6:coauthVersionLast="47" xr6:coauthVersionMax="47" xr10:uidLastSave="{7E136953-1445-483F-8E86-FEF231B19E0D}"/>
  <bookViews>
    <workbookView xWindow="22410" yWindow="1080" windowWidth="42375" windowHeight="19575" xr2:uid="{30FBEFCF-214D-4599-88DC-0068F3A56091}"/>
  </bookViews>
  <sheets>
    <sheet name="Carmen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7" i="2" l="1"/>
  <c r="E167" i="2"/>
  <c r="F167" i="2"/>
  <c r="G167" i="2"/>
  <c r="C167" i="2"/>
  <c r="D153" i="2"/>
  <c r="E153" i="2"/>
  <c r="F153" i="2"/>
  <c r="G153" i="2"/>
  <c r="C153" i="2"/>
  <c r="A173" i="2"/>
  <c r="A171" i="2"/>
  <c r="A170" i="2"/>
  <c r="A169" i="2"/>
  <c r="A168" i="2"/>
  <c r="A160" i="2"/>
  <c r="A161" i="2"/>
  <c r="A119" i="2"/>
  <c r="A118" i="2"/>
  <c r="D119" i="2"/>
  <c r="E119" i="2"/>
  <c r="F119" i="2"/>
  <c r="G119" i="2"/>
  <c r="C119" i="2"/>
  <c r="G126" i="2"/>
  <c r="C86" i="2" l="1"/>
  <c r="C110" i="2"/>
  <c r="C129" i="2" s="1"/>
  <c r="D110" i="2"/>
  <c r="D129" i="2" s="1"/>
  <c r="E110" i="2"/>
  <c r="E129" i="2" s="1"/>
  <c r="F110" i="2"/>
  <c r="F129" i="2" s="1"/>
  <c r="G110" i="2"/>
  <c r="G129" i="2" s="1"/>
  <c r="B110" i="2"/>
  <c r="B129" i="2" s="1"/>
  <c r="B136" i="2" s="1"/>
  <c r="G87" i="2"/>
  <c r="D87" i="2"/>
  <c r="D97" i="2" s="1"/>
  <c r="E87" i="2"/>
  <c r="E92" i="2" s="1"/>
  <c r="F87" i="2"/>
  <c r="F97" i="2" s="1"/>
  <c r="C87" i="2"/>
  <c r="C92" i="2" s="1"/>
  <c r="B56" i="2"/>
  <c r="C54" i="2" s="1"/>
  <c r="D38" i="2"/>
  <c r="D171" i="2" s="1"/>
  <c r="E38" i="2"/>
  <c r="E171" i="2" s="1"/>
  <c r="F38" i="2"/>
  <c r="F171" i="2" s="1"/>
  <c r="G38" i="2"/>
  <c r="G171" i="2" s="1"/>
  <c r="C38" i="2"/>
  <c r="C171" i="2" s="1"/>
  <c r="D29" i="2"/>
  <c r="E29" i="2"/>
  <c r="F29" i="2"/>
  <c r="G29" i="2"/>
  <c r="C29" i="2"/>
  <c r="D28" i="2"/>
  <c r="E28" i="2"/>
  <c r="F28" i="2"/>
  <c r="G28" i="2"/>
  <c r="C28" i="2"/>
  <c r="D4" i="2"/>
  <c r="D5" i="2" s="1"/>
  <c r="D25" i="2" s="1"/>
  <c r="E4" i="2"/>
  <c r="E5" i="2" s="1"/>
  <c r="E25" i="2" s="1"/>
  <c r="F4" i="2"/>
  <c r="F5" i="2" s="1"/>
  <c r="F25" i="2" s="1"/>
  <c r="G4" i="2"/>
  <c r="G5" i="2" s="1"/>
  <c r="G25" i="2" s="1"/>
  <c r="C4" i="2"/>
  <c r="B62" i="2"/>
  <c r="C60" i="2" s="1"/>
  <c r="B78" i="2"/>
  <c r="B13" i="2" s="1"/>
  <c r="B79" i="2"/>
  <c r="B20" i="2" s="1"/>
  <c r="D79" i="2"/>
  <c r="D20" i="2" s="1"/>
  <c r="E79" i="2"/>
  <c r="E20" i="2" s="1"/>
  <c r="F79" i="2"/>
  <c r="F20" i="2" s="1"/>
  <c r="G79" i="2"/>
  <c r="G20" i="2" s="1"/>
  <c r="C79" i="2"/>
  <c r="C20" i="2" s="1"/>
  <c r="D78" i="2"/>
  <c r="E78" i="2"/>
  <c r="F78" i="2"/>
  <c r="F13" i="2" s="1"/>
  <c r="G78" i="2"/>
  <c r="G13" i="2" s="1"/>
  <c r="C78" i="2"/>
  <c r="C13" i="2" s="1"/>
  <c r="B72" i="2"/>
  <c r="B74" i="2" s="1"/>
  <c r="B68" i="2"/>
  <c r="B19" i="2" s="1"/>
  <c r="A25" i="2"/>
  <c r="B46" i="2"/>
  <c r="B12" i="2" s="1"/>
  <c r="C42" i="2"/>
  <c r="C59" i="2" s="1"/>
  <c r="D42" i="2"/>
  <c r="D59" i="2" s="1"/>
  <c r="E42" i="2"/>
  <c r="E59" i="2" s="1"/>
  <c r="F42" i="2"/>
  <c r="F59" i="2" s="1"/>
  <c r="G42" i="2"/>
  <c r="G59" i="2" s="1"/>
  <c r="B42" i="2"/>
  <c r="B59" i="2" s="1"/>
  <c r="C11" i="2"/>
  <c r="C65" i="2" s="1"/>
  <c r="D11" i="2"/>
  <c r="D65" i="2" s="1"/>
  <c r="E11" i="2"/>
  <c r="E65" i="2" s="1"/>
  <c r="F11" i="2"/>
  <c r="F65" i="2" s="1"/>
  <c r="G11" i="2"/>
  <c r="G65" i="2" s="1"/>
  <c r="B11" i="2"/>
  <c r="B65" i="2" s="1"/>
  <c r="F77" i="2" l="1"/>
  <c r="F84" i="2" s="1"/>
  <c r="F71" i="2"/>
  <c r="E77" i="2"/>
  <c r="E84" i="2" s="1"/>
  <c r="E71" i="2"/>
  <c r="B77" i="2"/>
  <c r="B90" i="2" s="1"/>
  <c r="B71" i="2"/>
  <c r="D77" i="2"/>
  <c r="D84" i="2" s="1"/>
  <c r="D71" i="2"/>
  <c r="G77" i="2"/>
  <c r="G84" i="2" s="1"/>
  <c r="G71" i="2"/>
  <c r="C77" i="2"/>
  <c r="C84" i="2" s="1"/>
  <c r="C71" i="2"/>
  <c r="G136" i="2"/>
  <c r="G143" i="2"/>
  <c r="G159" i="2" s="1"/>
  <c r="F136" i="2"/>
  <c r="F143" i="2"/>
  <c r="F159" i="2" s="1"/>
  <c r="E136" i="2"/>
  <c r="E143" i="2"/>
  <c r="E159" i="2" s="1"/>
  <c r="D136" i="2"/>
  <c r="D143" i="2"/>
  <c r="D159" i="2" s="1"/>
  <c r="C136" i="2"/>
  <c r="C143" i="2"/>
  <c r="C159" i="2" s="1"/>
  <c r="C118" i="2"/>
  <c r="C163" i="2"/>
  <c r="C113" i="2"/>
  <c r="D86" i="2"/>
  <c r="F92" i="2"/>
  <c r="D92" i="2"/>
  <c r="E97" i="2"/>
  <c r="C105" i="2"/>
  <c r="C97" i="2"/>
  <c r="B14" i="2"/>
  <c r="B15" i="2" s="1"/>
  <c r="G49" i="2"/>
  <c r="D49" i="2"/>
  <c r="B49" i="2"/>
  <c r="F49" i="2"/>
  <c r="E49" i="2"/>
  <c r="C49" i="2"/>
  <c r="C24" i="2"/>
  <c r="E24" i="2"/>
  <c r="D24" i="2"/>
  <c r="B18" i="2"/>
  <c r="B21" i="2" s="1"/>
  <c r="B24" i="2"/>
  <c r="G24" i="2"/>
  <c r="F24" i="2"/>
  <c r="F26" i="2"/>
  <c r="F27" i="2" s="1"/>
  <c r="D26" i="2"/>
  <c r="D27" i="2" s="1"/>
  <c r="E26" i="2"/>
  <c r="E27" i="2" s="1"/>
  <c r="G26" i="2"/>
  <c r="G27" i="2" s="1"/>
  <c r="D80" i="2"/>
  <c r="E80" i="2"/>
  <c r="C66" i="2"/>
  <c r="E13" i="2"/>
  <c r="G80" i="2"/>
  <c r="F80" i="2"/>
  <c r="B80" i="2"/>
  <c r="D13" i="2"/>
  <c r="C80" i="2"/>
  <c r="C43" i="2"/>
  <c r="D90" i="2" l="1"/>
  <c r="C90" i="2"/>
  <c r="B84" i="2"/>
  <c r="E90" i="2"/>
  <c r="F90" i="2"/>
  <c r="D118" i="2"/>
  <c r="D163" i="2"/>
  <c r="C125" i="2"/>
  <c r="C149" i="2"/>
  <c r="E86" i="2"/>
  <c r="F81" i="2"/>
  <c r="F30" i="2" s="1"/>
  <c r="F31" i="2" s="1"/>
  <c r="D81" i="2"/>
  <c r="D30" i="2" s="1"/>
  <c r="D31" i="2" s="1"/>
  <c r="E81" i="2"/>
  <c r="E30" i="2" s="1"/>
  <c r="E31" i="2" s="1"/>
  <c r="C72" i="2"/>
  <c r="C74" i="2" s="1"/>
  <c r="C6" i="2" s="1"/>
  <c r="C35" i="2" s="1"/>
  <c r="C170" i="2" s="1"/>
  <c r="C68" i="2"/>
  <c r="G81" i="2"/>
  <c r="G30" i="2" s="1"/>
  <c r="G31" i="2" s="1"/>
  <c r="C81" i="2"/>
  <c r="C30" i="2" s="1"/>
  <c r="G132" i="2" l="1"/>
  <c r="G160" i="2"/>
  <c r="G168" i="2"/>
  <c r="G154" i="2"/>
  <c r="D132" i="2"/>
  <c r="D160" i="2"/>
  <c r="D154" i="2"/>
  <c r="D168" i="2"/>
  <c r="E132" i="2"/>
  <c r="E160" i="2"/>
  <c r="E168" i="2"/>
  <c r="E154" i="2"/>
  <c r="F132" i="2"/>
  <c r="F160" i="2"/>
  <c r="F154" i="2"/>
  <c r="F168" i="2"/>
  <c r="E118" i="2"/>
  <c r="E163" i="2"/>
  <c r="F86" i="2"/>
  <c r="G50" i="2"/>
  <c r="C101" i="2"/>
  <c r="D101" i="2" s="1"/>
  <c r="C104" i="2" s="1"/>
  <c r="E50" i="2"/>
  <c r="E91" i="2"/>
  <c r="E94" i="2" s="1"/>
  <c r="D50" i="2"/>
  <c r="D91" i="2"/>
  <c r="D94" i="2" s="1"/>
  <c r="F50" i="2"/>
  <c r="F91" i="2"/>
  <c r="F94" i="2" s="1"/>
  <c r="C36" i="2"/>
  <c r="C19" i="2"/>
  <c r="D66" i="2"/>
  <c r="C169" i="2" l="1"/>
  <c r="C161" i="2"/>
  <c r="F118" i="2"/>
  <c r="F163" i="2"/>
  <c r="B104" i="2"/>
  <c r="D113" i="2"/>
  <c r="D149" i="2" s="1"/>
  <c r="G86" i="2"/>
  <c r="C37" i="2"/>
  <c r="C39" i="2" s="1"/>
  <c r="C51" i="2" s="1"/>
  <c r="C96" i="2"/>
  <c r="D68" i="2"/>
  <c r="D72" i="2"/>
  <c r="D74" i="2" s="1"/>
  <c r="D6" i="2" s="1"/>
  <c r="G118" i="2" l="1"/>
  <c r="G163" i="2"/>
  <c r="C99" i="2"/>
  <c r="C126" i="2"/>
  <c r="C139" i="2" s="1"/>
  <c r="D125" i="2"/>
  <c r="D7" i="2"/>
  <c r="D8" i="2" s="1"/>
  <c r="D9" i="2" s="1"/>
  <c r="D61" i="2" s="1"/>
  <c r="D35" i="2"/>
  <c r="D170" i="2" s="1"/>
  <c r="D19" i="2"/>
  <c r="E66" i="2"/>
  <c r="E113" i="2" l="1"/>
  <c r="D36" i="2"/>
  <c r="E72" i="2"/>
  <c r="E74" i="2" s="1"/>
  <c r="E6" i="2" s="1"/>
  <c r="E68" i="2"/>
  <c r="E125" i="2" l="1"/>
  <c r="E149" i="2"/>
  <c r="D161" i="2"/>
  <c r="D162" i="2" s="1"/>
  <c r="D169" i="2"/>
  <c r="D172" i="2" s="1"/>
  <c r="D96" i="2"/>
  <c r="D37" i="2"/>
  <c r="D39" i="2" s="1"/>
  <c r="D51" i="2" s="1"/>
  <c r="D52" i="2" s="1"/>
  <c r="D55" i="2" s="1"/>
  <c r="E7" i="2"/>
  <c r="E8" i="2" s="1"/>
  <c r="E9" i="2" s="1"/>
  <c r="E61" i="2" s="1"/>
  <c r="E35" i="2"/>
  <c r="E170" i="2" s="1"/>
  <c r="E19" i="2"/>
  <c r="F66" i="2"/>
  <c r="D99" i="2" l="1"/>
  <c r="D126" i="2"/>
  <c r="D139" i="2" s="1"/>
  <c r="F113" i="2"/>
  <c r="E36" i="2"/>
  <c r="F68" i="2"/>
  <c r="F72" i="2"/>
  <c r="F74" i="2" s="1"/>
  <c r="F6" i="2" s="1"/>
  <c r="F125" i="2" l="1"/>
  <c r="F149" i="2"/>
  <c r="E169" i="2"/>
  <c r="E172" i="2" s="1"/>
  <c r="E161" i="2"/>
  <c r="E162" i="2" s="1"/>
  <c r="E96" i="2"/>
  <c r="E37" i="2"/>
  <c r="E39" i="2" s="1"/>
  <c r="E51" i="2" s="1"/>
  <c r="E52" i="2" s="1"/>
  <c r="E55" i="2" s="1"/>
  <c r="F7" i="2"/>
  <c r="F8" i="2" s="1"/>
  <c r="F9" i="2" s="1"/>
  <c r="F61" i="2" s="1"/>
  <c r="F35" i="2"/>
  <c r="F170" i="2" s="1"/>
  <c r="F19" i="2"/>
  <c r="G66" i="2"/>
  <c r="E99" i="2" l="1"/>
  <c r="E126" i="2"/>
  <c r="E139" i="2" s="1"/>
  <c r="G113" i="2"/>
  <c r="F36" i="2"/>
  <c r="G68" i="2"/>
  <c r="G19" i="2" s="1"/>
  <c r="G72" i="2"/>
  <c r="G74" i="2" s="1"/>
  <c r="G6" i="2" s="1"/>
  <c r="G125" i="2" l="1"/>
  <c r="G149" i="2"/>
  <c r="F161" i="2"/>
  <c r="F162" i="2" s="1"/>
  <c r="F169" i="2"/>
  <c r="F172" i="2" s="1"/>
  <c r="F37" i="2"/>
  <c r="F39" i="2" s="1"/>
  <c r="F51" i="2" s="1"/>
  <c r="F52" i="2" s="1"/>
  <c r="F55" i="2" s="1"/>
  <c r="F96" i="2"/>
  <c r="G7" i="2"/>
  <c r="G8" i="2" s="1"/>
  <c r="G9" i="2" s="1"/>
  <c r="G61" i="2" s="1"/>
  <c r="G35" i="2"/>
  <c r="G170" i="2" s="1"/>
  <c r="C5" i="2"/>
  <c r="C25" i="2" s="1"/>
  <c r="C46" i="2"/>
  <c r="F99" i="2" l="1"/>
  <c r="B99" i="2" s="1"/>
  <c r="B140" i="2" s="1"/>
  <c r="C145" i="2" s="1"/>
  <c r="F126" i="2"/>
  <c r="F139" i="2" s="1"/>
  <c r="G36" i="2"/>
  <c r="C7" i="2"/>
  <c r="C8" i="2" s="1"/>
  <c r="C9" i="2" s="1"/>
  <c r="C61" i="2" s="1"/>
  <c r="C62" i="2" s="1"/>
  <c r="D43" i="2"/>
  <c r="D46" i="2" s="1"/>
  <c r="D12" i="2" s="1"/>
  <c r="C12" i="2"/>
  <c r="C26" i="2"/>
  <c r="C27" i="2" s="1"/>
  <c r="C31" i="2" s="1"/>
  <c r="C154" i="2" s="1"/>
  <c r="C160" i="2" l="1"/>
  <c r="C162" i="2" s="1"/>
  <c r="C168" i="2"/>
  <c r="C172" i="2" s="1"/>
  <c r="G161" i="2"/>
  <c r="G162" i="2" s="1"/>
  <c r="G164" i="2" s="1"/>
  <c r="G169" i="2"/>
  <c r="G172" i="2" s="1"/>
  <c r="C112" i="2"/>
  <c r="C124" i="2" s="1"/>
  <c r="C138" i="2" s="1"/>
  <c r="C137" i="2"/>
  <c r="C132" i="2"/>
  <c r="G37" i="2"/>
  <c r="G39" i="2" s="1"/>
  <c r="G51" i="2" s="1"/>
  <c r="G52" i="2" s="1"/>
  <c r="G55" i="2" s="1"/>
  <c r="G139" i="2"/>
  <c r="C50" i="2"/>
  <c r="C52" i="2" s="1"/>
  <c r="C55" i="2" s="1"/>
  <c r="C56" i="2" s="1"/>
  <c r="D54" i="2" s="1"/>
  <c r="D56" i="2" s="1"/>
  <c r="C91" i="2"/>
  <c r="C94" i="2" s="1"/>
  <c r="B94" i="2" s="1"/>
  <c r="B107" i="2" s="1"/>
  <c r="B133" i="2" s="1"/>
  <c r="D60" i="2"/>
  <c r="D62" i="2" s="1"/>
  <c r="C18" i="2"/>
  <c r="C21" i="2" s="1"/>
  <c r="E43" i="2"/>
  <c r="E46" i="2" s="1"/>
  <c r="E12" i="2" s="1"/>
  <c r="F164" i="2" l="1"/>
  <c r="C140" i="2"/>
  <c r="C130" i="2"/>
  <c r="C111" i="2"/>
  <c r="C14" i="2"/>
  <c r="C15" i="2" s="1"/>
  <c r="E54" i="2"/>
  <c r="E56" i="2" s="1"/>
  <c r="D14" i="2"/>
  <c r="D15" i="2" s="1"/>
  <c r="E60" i="2"/>
  <c r="E62" i="2" s="1"/>
  <c r="D18" i="2"/>
  <c r="D21" i="2" s="1"/>
  <c r="F43" i="2"/>
  <c r="F46" i="2" s="1"/>
  <c r="G43" i="2" s="1"/>
  <c r="G46" i="2" s="1"/>
  <c r="G12" i="2" s="1"/>
  <c r="E164" i="2" l="1"/>
  <c r="C144" i="2"/>
  <c r="C146" i="2" s="1"/>
  <c r="C148" i="2"/>
  <c r="C150" i="2" s="1"/>
  <c r="D112" i="2"/>
  <c r="D124" i="2" s="1"/>
  <c r="D138" i="2" s="1"/>
  <c r="D145" i="2"/>
  <c r="D137" i="2"/>
  <c r="C114" i="2"/>
  <c r="F54" i="2"/>
  <c r="F56" i="2" s="1"/>
  <c r="E14" i="2"/>
  <c r="E15" i="2" s="1"/>
  <c r="F12" i="2"/>
  <c r="F60" i="2"/>
  <c r="F62" i="2" s="1"/>
  <c r="E18" i="2"/>
  <c r="E21" i="2" s="1"/>
  <c r="D164" i="2" l="1"/>
  <c r="C116" i="2"/>
  <c r="C120" i="2" s="1"/>
  <c r="D140" i="2"/>
  <c r="G54" i="2"/>
  <c r="G56" i="2" s="1"/>
  <c r="G14" i="2" s="1"/>
  <c r="G15" i="2" s="1"/>
  <c r="F14" i="2"/>
  <c r="F15" i="2" s="1"/>
  <c r="G60" i="2"/>
  <c r="G62" i="2" s="1"/>
  <c r="G18" i="2" s="1"/>
  <c r="G21" i="2" s="1"/>
  <c r="F18" i="2"/>
  <c r="F21" i="2" s="1"/>
  <c r="C164" i="2" l="1"/>
  <c r="C123" i="2"/>
  <c r="C127" i="2" s="1"/>
  <c r="C173" i="2"/>
  <c r="E112" i="2"/>
  <c r="E124" i="2" s="1"/>
  <c r="E138" i="2" s="1"/>
  <c r="E145" i="2"/>
  <c r="E137" i="2"/>
  <c r="C121" i="2" l="1"/>
  <c r="C155" i="2" s="1"/>
  <c r="C131" i="2"/>
  <c r="C133" i="2" s="1"/>
  <c r="E140" i="2"/>
  <c r="D130" i="2" l="1"/>
  <c r="D111" i="2"/>
  <c r="F112" i="2"/>
  <c r="F124" i="2" s="1"/>
  <c r="F138" i="2" s="1"/>
  <c r="F145" i="2"/>
  <c r="F137" i="2"/>
  <c r="D114" i="2" l="1"/>
  <c r="D144" i="2"/>
  <c r="D146" i="2" s="1"/>
  <c r="D148" i="2"/>
  <c r="D150" i="2" s="1"/>
  <c r="F140" i="2"/>
  <c r="G145" i="2" s="1"/>
  <c r="D116" i="2" l="1"/>
  <c r="D120" i="2" s="1"/>
  <c r="G137" i="2"/>
  <c r="G112" i="2"/>
  <c r="G124" i="2" s="1"/>
  <c r="G138" i="2" s="1"/>
  <c r="D123" i="2" l="1"/>
  <c r="D127" i="2" s="1"/>
  <c r="D173" i="2"/>
  <c r="G140" i="2"/>
  <c r="D131" i="2" l="1"/>
  <c r="D133" i="2" s="1"/>
  <c r="D121" i="2"/>
  <c r="D155" i="2" s="1"/>
  <c r="E130" i="2" l="1"/>
  <c r="E111" i="2"/>
  <c r="E114" i="2" l="1"/>
  <c r="E144" i="2"/>
  <c r="E146" i="2" s="1"/>
  <c r="E148" i="2"/>
  <c r="E150" i="2" s="1"/>
  <c r="E116" i="2" l="1"/>
  <c r="E120" i="2" s="1"/>
  <c r="E123" i="2" l="1"/>
  <c r="E127" i="2" s="1"/>
  <c r="E173" i="2"/>
  <c r="E131" i="2" l="1"/>
  <c r="E133" i="2" s="1"/>
  <c r="E121" i="2"/>
  <c r="E155" i="2" s="1"/>
  <c r="F130" i="2" l="1"/>
  <c r="F111" i="2"/>
  <c r="F148" i="2" l="1"/>
  <c r="F150" i="2" s="1"/>
  <c r="F114" i="2"/>
  <c r="F144" i="2"/>
  <c r="F146" i="2" s="1"/>
  <c r="F116" i="2" l="1"/>
  <c r="F120" i="2" s="1"/>
  <c r="F123" i="2" l="1"/>
  <c r="F127" i="2" s="1"/>
  <c r="F173" i="2"/>
  <c r="F131" i="2" l="1"/>
  <c r="F133" i="2" s="1"/>
  <c r="F121" i="2"/>
  <c r="F155" i="2" s="1"/>
  <c r="G130" i="2" l="1"/>
  <c r="G111" i="2"/>
  <c r="G114" i="2" l="1"/>
  <c r="G148" i="2"/>
  <c r="G150" i="2" s="1"/>
  <c r="G144" i="2"/>
  <c r="G146" i="2" s="1"/>
  <c r="G116" i="2" l="1"/>
  <c r="G120" i="2" s="1"/>
  <c r="G123" i="2" l="1"/>
  <c r="G127" i="2" s="1"/>
  <c r="G173" i="2"/>
  <c r="G174" i="2" s="1"/>
  <c r="F174" i="2" s="1"/>
  <c r="E174" i="2" s="1"/>
  <c r="D174" i="2" s="1"/>
  <c r="C174" i="2" s="1"/>
  <c r="G131" i="2" l="1"/>
  <c r="G133" i="2" s="1"/>
  <c r="G121" i="2"/>
  <c r="G155" i="2" s="1"/>
  <c r="G156" i="2" s="1"/>
  <c r="F156" i="2" l="1"/>
  <c r="E156" i="2" l="1"/>
  <c r="D156" i="2" l="1"/>
  <c r="C156" i="2" l="1"/>
</calcChain>
</file>

<file path=xl/sharedStrings.xml><?xml version="1.0" encoding="utf-8"?>
<sst xmlns="http://schemas.openxmlformats.org/spreadsheetml/2006/main" count="128" uniqueCount="93">
  <si>
    <t>Omzet</t>
  </si>
  <si>
    <t>Kosten</t>
  </si>
  <si>
    <t>Afschrijving</t>
  </si>
  <si>
    <t>Winst voor belasting</t>
  </si>
  <si>
    <t>Debiteuren</t>
  </si>
  <si>
    <t>Crediteuren</t>
  </si>
  <si>
    <t>T1</t>
  </si>
  <si>
    <t>T2</t>
  </si>
  <si>
    <t>T3</t>
  </si>
  <si>
    <t>T4</t>
  </si>
  <si>
    <t>T0</t>
  </si>
  <si>
    <t>Netto operationeel resultaat</t>
  </si>
  <si>
    <t>Vrije geldstroom (FCF)</t>
  </si>
  <si>
    <t>Vennootschapsbelasting</t>
  </si>
  <si>
    <t>Jaar</t>
  </si>
  <si>
    <t>Controleberekening</t>
  </si>
  <si>
    <t>Vermogenskosten</t>
  </si>
  <si>
    <t>V0 = Economische waarde T0</t>
  </si>
  <si>
    <t>Mutatie netto werkkapitaal</t>
  </si>
  <si>
    <t>Berekening disconteringsvoet</t>
  </si>
  <si>
    <t>Machines</t>
  </si>
  <si>
    <t>Liquide middelen</t>
  </si>
  <si>
    <t>Doorrekening activa</t>
  </si>
  <si>
    <t>Stand begin</t>
  </si>
  <si>
    <t>Investeringen</t>
  </si>
  <si>
    <t>Afschrijvingen</t>
  </si>
  <si>
    <t>Stand eind</t>
  </si>
  <si>
    <t>T5--&gt;∞</t>
  </si>
  <si>
    <t>Winst voor rente en belasting</t>
  </si>
  <si>
    <t>Rente</t>
  </si>
  <si>
    <t>Balans Credit</t>
  </si>
  <si>
    <t>Balans</t>
  </si>
  <si>
    <t>Eigen vermogen</t>
  </si>
  <si>
    <t>Vreemd vermogen</t>
  </si>
  <si>
    <t>Doorrekening eigen vermogen</t>
  </si>
  <si>
    <t>Mutatie</t>
  </si>
  <si>
    <t>Vennootschapsbelasting operationeel</t>
  </si>
  <si>
    <t xml:space="preserve">Mutatie </t>
  </si>
  <si>
    <t>Stand einde</t>
  </si>
  <si>
    <t xml:space="preserve">Stand einde </t>
  </si>
  <si>
    <t>Netto winst</t>
  </si>
  <si>
    <t>Netto werkkapitaal</t>
  </si>
  <si>
    <t>Mutatie lening</t>
  </si>
  <si>
    <t>Geldstroom uit financiering</t>
  </si>
  <si>
    <t>Doorrekening vreemd vermogen</t>
  </si>
  <si>
    <t>Doorrekening rente</t>
  </si>
  <si>
    <t>Doorrekening werkkapitaal</t>
  </si>
  <si>
    <t>Doorrekening liquide middelen</t>
  </si>
  <si>
    <t>Belasting op rente (TS)</t>
  </si>
  <si>
    <t>Rente na belasting</t>
  </si>
  <si>
    <t>Mutatie liquide middelen</t>
  </si>
  <si>
    <t>VV/EV</t>
  </si>
  <si>
    <t>Waarde onderneming</t>
  </si>
  <si>
    <t>Rentepercentage</t>
  </si>
  <si>
    <t>Vermogenskosten eigen vermogen (unlevered)</t>
  </si>
  <si>
    <t>Vermogenskosten eigen vermogen</t>
  </si>
  <si>
    <t>Tax shield</t>
  </si>
  <si>
    <t>WO-TS-VV</t>
  </si>
  <si>
    <t>Vermogenskosten tax shield</t>
  </si>
  <si>
    <t>Vermogenskosten vreemd vermogen</t>
  </si>
  <si>
    <t>Waarde onderneming einde</t>
  </si>
  <si>
    <t>Cash flow</t>
  </si>
  <si>
    <t>WACC</t>
  </si>
  <si>
    <t>Doorrekening waarde onderneming</t>
  </si>
  <si>
    <t>@ kel</t>
  </si>
  <si>
    <t>@ keu</t>
  </si>
  <si>
    <t>@ rentepercentage</t>
  </si>
  <si>
    <t>Doorrekening waarde tax shield</t>
  </si>
  <si>
    <t>Vermogenkosten eigen vermogen (levered)</t>
  </si>
  <si>
    <t>Economische waarde activa</t>
  </si>
  <si>
    <t>Economische waarde tax shield</t>
  </si>
  <si>
    <t>Economische waarde eigen vermogen</t>
  </si>
  <si>
    <t>Economische waarde vreemd vermogen</t>
  </si>
  <si>
    <t>Totaal</t>
  </si>
  <si>
    <t xml:space="preserve">Economische balans aanvang </t>
  </si>
  <si>
    <t>Waardering volgens WACC methode</t>
  </si>
  <si>
    <t>Capital cash flow (CCF)-Methode</t>
  </si>
  <si>
    <t>Capital cash flow</t>
  </si>
  <si>
    <t>Keu</t>
  </si>
  <si>
    <t>Cash to Equity (CtE) methode</t>
  </si>
  <si>
    <t xml:space="preserve">Cash to Equity </t>
  </si>
  <si>
    <t>WACC-methode</t>
  </si>
  <si>
    <t>CCF-methode</t>
  </si>
  <si>
    <t>Cash-to-Equity-methode</t>
  </si>
  <si>
    <t>Resultatenrekening</t>
  </si>
  <si>
    <t>Disconteringsvoet</t>
  </si>
  <si>
    <t>Waardering</t>
  </si>
  <si>
    <t>V0 prognose periode =</t>
  </si>
  <si>
    <t>V0 tax shield</t>
  </si>
  <si>
    <t>Economische waarde</t>
  </si>
  <si>
    <t>Free cash flow (FCF)</t>
  </si>
  <si>
    <t>V4 rest periode</t>
  </si>
  <si>
    <t>V0 rest 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</si>
</sst>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_ * #,##0.000_ ;_ * \-#,##0.000_ ;_ * &quot;-&quot;???_ ;_ @_ "/>
    <numFmt numFmtId="167" formatCode="_ * #,##0_ ;_ * \-#,##0_ ;_ * &quot;-&quot;????_ ;_ @_ "/>
    <numFmt numFmtId="168" formatCode="0.000%"/>
    <numFmt numFmtId="169" formatCode="#,##0.0"/>
    <numFmt numFmtId="170" formatCode="_ * #,##0.0_ ;_ * \-#,##0.0_ ;_ * &quot;-&quot;????_ ;_ @_ "/>
  </numFmts>
  <fonts count="6" x14ac:knownFonts="1">
    <font>
      <sz val="11"/>
      <color theme="1"/>
      <name val="Georgia"/>
      <family val="2"/>
    </font>
    <font>
      <sz val="11"/>
      <color theme="1"/>
      <name val="Georgia"/>
      <family val="2"/>
    </font>
    <font>
      <sz val="8"/>
      <name val="Georgia"/>
      <family val="2"/>
    </font>
    <font>
      <b/>
      <sz val="11"/>
      <color theme="1"/>
      <name val="Georgia"/>
      <family val="1"/>
    </font>
    <font>
      <b/>
      <sz val="11"/>
      <color theme="0"/>
      <name val="Georgia"/>
      <family val="1"/>
    </font>
    <font>
      <sz val="11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0B468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0" applyNumberFormat="1"/>
    <xf numFmtId="9" fontId="0" fillId="0" borderId="0" xfId="2" applyFont="1"/>
    <xf numFmtId="165" fontId="0" fillId="0" borderId="0" xfId="1" applyNumberFormat="1" applyFont="1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1" xfId="0" applyBorder="1"/>
    <xf numFmtId="9" fontId="0" fillId="0" borderId="0" xfId="2" applyFont="1" applyAlignment="1">
      <alignment horizontal="center"/>
    </xf>
    <xf numFmtId="9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/>
    <xf numFmtId="0" fontId="0" fillId="0" borderId="0" xfId="2" applyNumberFormat="1" applyFont="1" applyAlignment="1">
      <alignment horizontal="center"/>
    </xf>
    <xf numFmtId="166" fontId="0" fillId="0" borderId="0" xfId="0" applyNumberFormat="1"/>
    <xf numFmtId="10" fontId="0" fillId="0" borderId="0" xfId="2" applyNumberFormat="1" applyFont="1"/>
    <xf numFmtId="0" fontId="0" fillId="0" borderId="0" xfId="0" quotePrefix="1"/>
    <xf numFmtId="167" fontId="0" fillId="0" borderId="0" xfId="0" applyNumberFormat="1"/>
    <xf numFmtId="9" fontId="0" fillId="0" borderId="0" xfId="0" applyNumberFormat="1"/>
    <xf numFmtId="168" fontId="0" fillId="0" borderId="0" xfId="2" applyNumberFormat="1" applyFont="1"/>
    <xf numFmtId="168" fontId="0" fillId="0" borderId="0" xfId="0" applyNumberForma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right"/>
    </xf>
    <xf numFmtId="164" fontId="0" fillId="0" borderId="1" xfId="0" applyNumberFormat="1" applyFont="1" applyBorder="1" applyAlignment="1">
      <alignment horizontal="center"/>
    </xf>
    <xf numFmtId="169" fontId="0" fillId="0" borderId="0" xfId="0" applyNumberFormat="1"/>
    <xf numFmtId="170" fontId="0" fillId="0" borderId="0" xfId="0" applyNumberFormat="1"/>
    <xf numFmtId="0" fontId="3" fillId="0" borderId="0" xfId="0" applyFont="1"/>
    <xf numFmtId="165" fontId="3" fillId="0" borderId="0" xfId="1" applyNumberFormat="1" applyFont="1" applyAlignment="1">
      <alignment horizontal="center"/>
    </xf>
    <xf numFmtId="0" fontId="3" fillId="0" borderId="0" xfId="0" applyFont="1" applyBorder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/>
    <xf numFmtId="0" fontId="3" fillId="0" borderId="2" xfId="0" applyFont="1" applyBorder="1"/>
    <xf numFmtId="165" fontId="3" fillId="0" borderId="2" xfId="1" applyNumberFormat="1" applyFont="1" applyBorder="1"/>
    <xf numFmtId="165" fontId="3" fillId="0" borderId="0" xfId="1" applyNumberFormat="1" applyFont="1" applyBorder="1"/>
    <xf numFmtId="0" fontId="0" fillId="0" borderId="2" xfId="0" applyBorder="1"/>
    <xf numFmtId="165" fontId="0" fillId="0" borderId="2" xfId="1" applyNumberFormat="1" applyFont="1" applyBorder="1"/>
    <xf numFmtId="2" fontId="3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0" xfId="0" applyNumberFormat="1" applyAlignment="1">
      <alignment horizontal="right"/>
    </xf>
    <xf numFmtId="164" fontId="3" fillId="0" borderId="0" xfId="0" applyNumberFormat="1" applyFont="1"/>
    <xf numFmtId="43" fontId="3" fillId="0" borderId="2" xfId="0" applyNumberFormat="1" applyFont="1" applyBorder="1"/>
    <xf numFmtId="169" fontId="3" fillId="0" borderId="2" xfId="0" applyNumberFormat="1" applyFont="1" applyBorder="1"/>
    <xf numFmtId="169" fontId="3" fillId="0" borderId="0" xfId="0" applyNumberFormat="1" applyFont="1" applyBorder="1"/>
    <xf numFmtId="167" fontId="3" fillId="0" borderId="0" xfId="0" applyNumberFormat="1" applyFont="1"/>
    <xf numFmtId="170" fontId="3" fillId="0" borderId="0" xfId="0" applyNumberFormat="1" applyFont="1"/>
    <xf numFmtId="167" fontId="3" fillId="0" borderId="2" xfId="0" applyNumberFormat="1" applyFont="1" applyBorder="1"/>
    <xf numFmtId="167" fontId="3" fillId="0" borderId="0" xfId="0" applyNumberFormat="1" applyFont="1" applyBorder="1"/>
    <xf numFmtId="0" fontId="5" fillId="0" borderId="0" xfId="0" applyFont="1" applyFill="1" applyBorder="1"/>
    <xf numFmtId="0" fontId="4" fillId="2" borderId="0" xfId="0" applyFont="1" applyFill="1" applyAlignment="1">
      <alignment horizontal="left"/>
    </xf>
    <xf numFmtId="164" fontId="3" fillId="0" borderId="0" xfId="0" applyNumberFormat="1" applyFont="1" applyBorder="1"/>
    <xf numFmtId="164" fontId="3" fillId="0" borderId="2" xfId="1" applyNumberFormat="1" applyFont="1" applyBorder="1"/>
    <xf numFmtId="164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B4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0ADEE-C004-43AB-85F7-04C6BC087731}">
  <sheetPr>
    <pageSetUpPr fitToPage="1"/>
  </sheetPr>
  <dimension ref="A1:I180"/>
  <sheetViews>
    <sheetView showGridLines="0" tabSelected="1" workbookViewId="0">
      <selection sqref="A1:G174"/>
    </sheetView>
  </sheetViews>
  <sheetFormatPr defaultRowHeight="14.25" x14ac:dyDescent="0.2"/>
  <cols>
    <col min="1" max="1" width="36" bestFit="1" customWidth="1"/>
    <col min="2" max="2" width="13.109375" customWidth="1"/>
    <col min="3" max="3" width="10.109375" bestFit="1" customWidth="1"/>
    <col min="4" max="4" width="12" bestFit="1" customWidth="1"/>
    <col min="5" max="5" width="9.6640625" bestFit="1" customWidth="1"/>
    <col min="6" max="6" width="9.5546875" bestFit="1" customWidth="1"/>
    <col min="7" max="7" width="10.44140625" bestFit="1" customWidth="1"/>
  </cols>
  <sheetData>
    <row r="1" spans="1:7" x14ac:dyDescent="0.2">
      <c r="A1" s="20" t="s">
        <v>84</v>
      </c>
      <c r="B1" s="21" t="s">
        <v>10</v>
      </c>
      <c r="C1" s="21" t="s">
        <v>6</v>
      </c>
      <c r="D1" s="21" t="s">
        <v>7</v>
      </c>
      <c r="E1" s="21" t="s">
        <v>8</v>
      </c>
      <c r="F1" s="21" t="s">
        <v>9</v>
      </c>
      <c r="G1" s="21" t="s">
        <v>27</v>
      </c>
    </row>
    <row r="2" spans="1:7" x14ac:dyDescent="0.2">
      <c r="A2" t="s">
        <v>0</v>
      </c>
      <c r="B2" s="22"/>
      <c r="C2" s="22">
        <v>750</v>
      </c>
      <c r="D2" s="22">
        <v>1650</v>
      </c>
      <c r="E2" s="22">
        <v>2362.5</v>
      </c>
      <c r="F2" s="22">
        <v>2365</v>
      </c>
      <c r="G2" s="22">
        <v>2365</v>
      </c>
    </row>
    <row r="3" spans="1:7" x14ac:dyDescent="0.2">
      <c r="A3" t="s">
        <v>1</v>
      </c>
      <c r="B3" s="22"/>
      <c r="C3" s="22">
        <v>380</v>
      </c>
      <c r="D3" s="22">
        <v>742.5</v>
      </c>
      <c r="E3" s="22">
        <v>1110.4000000000001</v>
      </c>
      <c r="F3" s="22">
        <v>1110</v>
      </c>
      <c r="G3" s="22">
        <v>1110</v>
      </c>
    </row>
    <row r="4" spans="1:7" x14ac:dyDescent="0.2">
      <c r="A4" t="s">
        <v>2</v>
      </c>
      <c r="B4" s="22"/>
      <c r="C4" s="22">
        <f>-C45</f>
        <v>171</v>
      </c>
      <c r="D4" s="22">
        <f>-D45</f>
        <v>342</v>
      </c>
      <c r="E4" s="22">
        <f>-E45</f>
        <v>513</v>
      </c>
      <c r="F4" s="22">
        <f>-F45</f>
        <v>513</v>
      </c>
      <c r="G4" s="22">
        <f>-G45</f>
        <v>513</v>
      </c>
    </row>
    <row r="5" spans="1:7" x14ac:dyDescent="0.2">
      <c r="A5" s="27" t="s">
        <v>28</v>
      </c>
      <c r="B5" s="28"/>
      <c r="C5" s="28">
        <f>C2-C3-C4</f>
        <v>199</v>
      </c>
      <c r="D5" s="28">
        <f t="shared" ref="D5:G5" si="0">D2-D3-D4</f>
        <v>565.5</v>
      </c>
      <c r="E5" s="28">
        <f t="shared" si="0"/>
        <v>739.09999999999991</v>
      </c>
      <c r="F5" s="28">
        <f t="shared" si="0"/>
        <v>742</v>
      </c>
      <c r="G5" s="28">
        <f t="shared" si="0"/>
        <v>742</v>
      </c>
    </row>
    <row r="6" spans="1:7" x14ac:dyDescent="0.2">
      <c r="A6" t="s">
        <v>29</v>
      </c>
      <c r="B6" s="22"/>
      <c r="C6" s="22">
        <f>C74</f>
        <v>13.75</v>
      </c>
      <c r="D6" s="22">
        <f t="shared" ref="D6:G6" si="1">D74</f>
        <v>26.5</v>
      </c>
      <c r="E6" s="22">
        <f t="shared" si="1"/>
        <v>20</v>
      </c>
      <c r="F6" s="22">
        <f t="shared" si="1"/>
        <v>10</v>
      </c>
      <c r="G6" s="22">
        <f t="shared" si="1"/>
        <v>0</v>
      </c>
    </row>
    <row r="7" spans="1:7" x14ac:dyDescent="0.2">
      <c r="A7" s="27" t="s">
        <v>3</v>
      </c>
      <c r="B7" s="28"/>
      <c r="C7" s="28">
        <f>C5-C6</f>
        <v>185.25</v>
      </c>
      <c r="D7" s="28">
        <f t="shared" ref="D7:G7" si="2">D5-D6</f>
        <v>539</v>
      </c>
      <c r="E7" s="28">
        <f t="shared" si="2"/>
        <v>719.09999999999991</v>
      </c>
      <c r="F7" s="28">
        <f t="shared" si="2"/>
        <v>732</v>
      </c>
      <c r="G7" s="28">
        <f t="shared" si="2"/>
        <v>742</v>
      </c>
    </row>
    <row r="8" spans="1:7" x14ac:dyDescent="0.2">
      <c r="A8" t="s">
        <v>13</v>
      </c>
      <c r="B8" s="22"/>
      <c r="C8" s="22">
        <f>0.2*C7</f>
        <v>37.050000000000004</v>
      </c>
      <c r="D8" s="22">
        <f t="shared" ref="D8:G8" si="3">0.2*D7</f>
        <v>107.80000000000001</v>
      </c>
      <c r="E8" s="22">
        <f t="shared" si="3"/>
        <v>143.82</v>
      </c>
      <c r="F8" s="22">
        <f t="shared" si="3"/>
        <v>146.4</v>
      </c>
      <c r="G8" s="22">
        <f t="shared" si="3"/>
        <v>148.4</v>
      </c>
    </row>
    <row r="9" spans="1:7" x14ac:dyDescent="0.2">
      <c r="A9" s="29" t="s">
        <v>40</v>
      </c>
      <c r="B9" s="30"/>
      <c r="C9" s="30">
        <f>C7-C8</f>
        <v>148.19999999999999</v>
      </c>
      <c r="D9" s="30">
        <f t="shared" ref="D9:G9" si="4">D7-D8</f>
        <v>431.2</v>
      </c>
      <c r="E9" s="30">
        <f t="shared" si="4"/>
        <v>575.28</v>
      </c>
      <c r="F9" s="30">
        <f t="shared" si="4"/>
        <v>585.6</v>
      </c>
      <c r="G9" s="30">
        <f t="shared" si="4"/>
        <v>593.6</v>
      </c>
    </row>
    <row r="10" spans="1:7" x14ac:dyDescent="0.2">
      <c r="B10" s="4"/>
      <c r="C10" s="4"/>
      <c r="D10" s="4"/>
      <c r="E10" s="4"/>
      <c r="F10" s="4"/>
      <c r="G10" s="4"/>
    </row>
    <row r="11" spans="1:7" x14ac:dyDescent="0.2">
      <c r="A11" s="20" t="s">
        <v>31</v>
      </c>
      <c r="B11" s="21" t="str">
        <f t="shared" ref="B11:G11" si="5">B1</f>
        <v>T0</v>
      </c>
      <c r="C11" s="21" t="str">
        <f t="shared" si="5"/>
        <v>T1</v>
      </c>
      <c r="D11" s="21" t="str">
        <f t="shared" si="5"/>
        <v>T2</v>
      </c>
      <c r="E11" s="21" t="str">
        <f t="shared" si="5"/>
        <v>T3</v>
      </c>
      <c r="F11" s="21" t="str">
        <f t="shared" si="5"/>
        <v>T4</v>
      </c>
      <c r="G11" s="21" t="str">
        <f t="shared" si="5"/>
        <v>T5--&gt;∞</v>
      </c>
    </row>
    <row r="12" spans="1:7" x14ac:dyDescent="0.2">
      <c r="A12" t="s">
        <v>20</v>
      </c>
      <c r="B12" s="3">
        <f t="shared" ref="B12:G12" si="6">B46</f>
        <v>513</v>
      </c>
      <c r="C12" s="3">
        <f t="shared" si="6"/>
        <v>855</v>
      </c>
      <c r="D12" s="3">
        <f t="shared" si="6"/>
        <v>1026</v>
      </c>
      <c r="E12" s="3">
        <f t="shared" si="6"/>
        <v>1026</v>
      </c>
      <c r="F12" s="3">
        <f t="shared" si="6"/>
        <v>1026</v>
      </c>
      <c r="G12" s="3">
        <f t="shared" si="6"/>
        <v>1026</v>
      </c>
    </row>
    <row r="13" spans="1:7" x14ac:dyDescent="0.2">
      <c r="A13" t="s">
        <v>4</v>
      </c>
      <c r="B13" s="3">
        <f>B78</f>
        <v>0</v>
      </c>
      <c r="C13" s="3">
        <f>C78</f>
        <v>75</v>
      </c>
      <c r="D13" s="3">
        <f t="shared" ref="D13:G13" si="7">D78</f>
        <v>165</v>
      </c>
      <c r="E13" s="3">
        <f t="shared" si="7"/>
        <v>236.25</v>
      </c>
      <c r="F13" s="3">
        <f t="shared" si="7"/>
        <v>236.5</v>
      </c>
      <c r="G13" s="3">
        <f t="shared" si="7"/>
        <v>236.5</v>
      </c>
    </row>
    <row r="14" spans="1:7" x14ac:dyDescent="0.2">
      <c r="A14" t="s">
        <v>21</v>
      </c>
      <c r="B14" s="3">
        <f t="shared" ref="B14:G14" si="8">B56</f>
        <v>0</v>
      </c>
      <c r="C14" s="3">
        <f t="shared" si="8"/>
        <v>16.599999999999994</v>
      </c>
      <c r="D14" s="3">
        <f t="shared" si="8"/>
        <v>85.799999999999983</v>
      </c>
      <c r="E14" s="3">
        <f t="shared" si="8"/>
        <v>419.26199999999994</v>
      </c>
      <c r="F14" s="3">
        <f t="shared" si="8"/>
        <v>804.57999999999993</v>
      </c>
      <c r="G14" s="3">
        <f t="shared" si="8"/>
        <v>1398.1799999999998</v>
      </c>
    </row>
    <row r="15" spans="1:7" x14ac:dyDescent="0.2">
      <c r="A15" s="27" t="s">
        <v>73</v>
      </c>
      <c r="B15" s="31">
        <f>SUM(B12:B14)</f>
        <v>513</v>
      </c>
      <c r="C15" s="31">
        <f t="shared" ref="C15:G15" si="9">SUM(C12:C14)</f>
        <v>946.6</v>
      </c>
      <c r="D15" s="31">
        <f t="shared" si="9"/>
        <v>1276.8</v>
      </c>
      <c r="E15" s="31">
        <f t="shared" si="9"/>
        <v>1681.5119999999999</v>
      </c>
      <c r="F15" s="31">
        <f t="shared" si="9"/>
        <v>2067.08</v>
      </c>
      <c r="G15" s="31">
        <f t="shared" si="9"/>
        <v>2660.68</v>
      </c>
    </row>
    <row r="16" spans="1:7" x14ac:dyDescent="0.2">
      <c r="B16" s="3"/>
      <c r="C16" s="3"/>
      <c r="D16" s="3"/>
      <c r="E16" s="3"/>
      <c r="F16" s="3"/>
      <c r="G16" s="3"/>
    </row>
    <row r="17" spans="1:7" x14ac:dyDescent="0.2">
      <c r="A17" t="s">
        <v>30</v>
      </c>
      <c r="B17" s="3"/>
      <c r="C17" s="3"/>
      <c r="D17" s="3"/>
      <c r="E17" s="3"/>
      <c r="F17" s="3"/>
      <c r="G17" s="3"/>
    </row>
    <row r="18" spans="1:7" x14ac:dyDescent="0.2">
      <c r="A18" t="s">
        <v>32</v>
      </c>
      <c r="B18" s="3">
        <f>B62</f>
        <v>238</v>
      </c>
      <c r="C18" s="3">
        <f t="shared" ref="C18:G18" si="10">C62</f>
        <v>386.2</v>
      </c>
      <c r="D18" s="3">
        <f t="shared" si="10"/>
        <v>817.4</v>
      </c>
      <c r="E18" s="3">
        <f t="shared" si="10"/>
        <v>1392.6799999999998</v>
      </c>
      <c r="F18" s="3">
        <f t="shared" si="10"/>
        <v>1978.2799999999997</v>
      </c>
      <c r="G18" s="3">
        <f t="shared" si="10"/>
        <v>2571.8799999999997</v>
      </c>
    </row>
    <row r="19" spans="1:7" x14ac:dyDescent="0.2">
      <c r="A19" t="s">
        <v>33</v>
      </c>
      <c r="B19" s="3">
        <f>B68</f>
        <v>275</v>
      </c>
      <c r="C19" s="3">
        <f t="shared" ref="C19:G19" si="11">C68</f>
        <v>530</v>
      </c>
      <c r="D19" s="3">
        <f t="shared" si="11"/>
        <v>400</v>
      </c>
      <c r="E19" s="3">
        <f t="shared" si="11"/>
        <v>200</v>
      </c>
      <c r="F19" s="3">
        <f t="shared" si="11"/>
        <v>0</v>
      </c>
      <c r="G19" s="3">
        <f t="shared" si="11"/>
        <v>0</v>
      </c>
    </row>
    <row r="20" spans="1:7" x14ac:dyDescent="0.2">
      <c r="A20" t="s">
        <v>5</v>
      </c>
      <c r="B20" s="3">
        <f>B79</f>
        <v>0</v>
      </c>
      <c r="C20" s="3">
        <f>C79</f>
        <v>30.400000000000002</v>
      </c>
      <c r="D20" s="3">
        <f t="shared" ref="D20:G20" si="12">D79</f>
        <v>59.4</v>
      </c>
      <c r="E20" s="3">
        <f t="shared" si="12"/>
        <v>88.832000000000008</v>
      </c>
      <c r="F20" s="3">
        <f t="shared" si="12"/>
        <v>88.8</v>
      </c>
      <c r="G20" s="3">
        <f t="shared" si="12"/>
        <v>88.8</v>
      </c>
    </row>
    <row r="21" spans="1:7" ht="15" thickBot="1" x14ac:dyDescent="0.25">
      <c r="A21" s="32" t="s">
        <v>73</v>
      </c>
      <c r="B21" s="33">
        <f>SUM(B18:B20)</f>
        <v>513</v>
      </c>
      <c r="C21" s="33">
        <f t="shared" ref="C21:G21" si="13">SUM(C18:C20)</f>
        <v>946.6</v>
      </c>
      <c r="D21" s="33">
        <f t="shared" si="13"/>
        <v>1276.8000000000002</v>
      </c>
      <c r="E21" s="33">
        <f t="shared" si="13"/>
        <v>1681.5119999999999</v>
      </c>
      <c r="F21" s="33">
        <f t="shared" si="13"/>
        <v>2067.08</v>
      </c>
      <c r="G21" s="33">
        <f t="shared" si="13"/>
        <v>2660.68</v>
      </c>
    </row>
    <row r="24" spans="1:7" x14ac:dyDescent="0.2">
      <c r="A24" s="20" t="s">
        <v>12</v>
      </c>
      <c r="B24" s="21" t="str">
        <f>B11</f>
        <v>T0</v>
      </c>
      <c r="C24" s="21" t="str">
        <f t="shared" ref="C24:G24" si="14">C11</f>
        <v>T1</v>
      </c>
      <c r="D24" s="21" t="str">
        <f t="shared" si="14"/>
        <v>T2</v>
      </c>
      <c r="E24" s="21" t="str">
        <f t="shared" si="14"/>
        <v>T3</v>
      </c>
      <c r="F24" s="21" t="str">
        <f t="shared" si="14"/>
        <v>T4</v>
      </c>
      <c r="G24" s="21" t="str">
        <f t="shared" si="14"/>
        <v>T5--&gt;∞</v>
      </c>
    </row>
    <row r="25" spans="1:7" x14ac:dyDescent="0.2">
      <c r="A25" t="str">
        <f>A5</f>
        <v>Winst voor rente en belasting</v>
      </c>
      <c r="B25" s="3"/>
      <c r="C25" s="3">
        <f>C5</f>
        <v>199</v>
      </c>
      <c r="D25" s="3">
        <f>D5</f>
        <v>565.5</v>
      </c>
      <c r="E25" s="3">
        <f>E5</f>
        <v>739.09999999999991</v>
      </c>
      <c r="F25" s="3">
        <f>F5</f>
        <v>742</v>
      </c>
      <c r="G25" s="3">
        <f>G5</f>
        <v>742</v>
      </c>
    </row>
    <row r="26" spans="1:7" x14ac:dyDescent="0.2">
      <c r="A26" t="s">
        <v>36</v>
      </c>
      <c r="B26" s="3"/>
      <c r="C26" s="3">
        <f>0.2*C25</f>
        <v>39.800000000000004</v>
      </c>
      <c r="D26" s="3">
        <f t="shared" ref="D26:G26" si="15">0.2*D25</f>
        <v>113.10000000000001</v>
      </c>
      <c r="E26" s="3">
        <f t="shared" si="15"/>
        <v>147.82</v>
      </c>
      <c r="F26" s="3">
        <f t="shared" si="15"/>
        <v>148.4</v>
      </c>
      <c r="G26" s="3">
        <f t="shared" si="15"/>
        <v>148.4</v>
      </c>
    </row>
    <row r="27" spans="1:7" x14ac:dyDescent="0.2">
      <c r="A27" s="27" t="s">
        <v>11</v>
      </c>
      <c r="B27" s="31"/>
      <c r="C27" s="31">
        <f>C25-C26</f>
        <v>159.19999999999999</v>
      </c>
      <c r="D27" s="31">
        <f t="shared" ref="D27:G27" si="16">D25-D26</f>
        <v>452.4</v>
      </c>
      <c r="E27" s="31">
        <f t="shared" si="16"/>
        <v>591.28</v>
      </c>
      <c r="F27" s="31">
        <f t="shared" si="16"/>
        <v>593.6</v>
      </c>
      <c r="G27" s="31">
        <f t="shared" si="16"/>
        <v>593.6</v>
      </c>
    </row>
    <row r="28" spans="1:7" x14ac:dyDescent="0.2">
      <c r="A28" t="s">
        <v>2</v>
      </c>
      <c r="B28" s="3"/>
      <c r="C28" s="3">
        <f>-C45</f>
        <v>171</v>
      </c>
      <c r="D28" s="3">
        <f>-D45</f>
        <v>342</v>
      </c>
      <c r="E28" s="3">
        <f>-E45</f>
        <v>513</v>
      </c>
      <c r="F28" s="3">
        <f>-F45</f>
        <v>513</v>
      </c>
      <c r="G28" s="3">
        <f>-G45</f>
        <v>513</v>
      </c>
    </row>
    <row r="29" spans="1:7" x14ac:dyDescent="0.2">
      <c r="A29" t="s">
        <v>24</v>
      </c>
      <c r="B29" s="3"/>
      <c r="C29" s="3">
        <f>-C44</f>
        <v>-513</v>
      </c>
      <c r="D29" s="3">
        <f>-D44</f>
        <v>-513</v>
      </c>
      <c r="E29" s="3">
        <f>-E44</f>
        <v>-513</v>
      </c>
      <c r="F29" s="3">
        <f>-F44</f>
        <v>-513</v>
      </c>
      <c r="G29" s="3">
        <f>-G44</f>
        <v>-513</v>
      </c>
    </row>
    <row r="30" spans="1:7" x14ac:dyDescent="0.2">
      <c r="A30" t="s">
        <v>18</v>
      </c>
      <c r="B30" s="3"/>
      <c r="C30" s="3">
        <f>C81</f>
        <v>-44.599999999999994</v>
      </c>
      <c r="D30" s="3">
        <f t="shared" ref="D30:G30" si="17">D81</f>
        <v>-61</v>
      </c>
      <c r="E30" s="3">
        <f t="shared" si="17"/>
        <v>-41.818000000000012</v>
      </c>
      <c r="F30" s="3">
        <f t="shared" si="17"/>
        <v>-0.28199999999998226</v>
      </c>
      <c r="G30" s="3">
        <f t="shared" si="17"/>
        <v>0</v>
      </c>
    </row>
    <row r="31" spans="1:7" ht="15" thickBot="1" x14ac:dyDescent="0.25">
      <c r="A31" s="32" t="s">
        <v>12</v>
      </c>
      <c r="B31" s="33"/>
      <c r="C31" s="33">
        <f>SUM(C27:C30)</f>
        <v>-227.4</v>
      </c>
      <c r="D31" s="33">
        <f t="shared" ref="D31:G31" si="18">SUM(D27:D30)</f>
        <v>220.39999999999998</v>
      </c>
      <c r="E31" s="33">
        <f t="shared" si="18"/>
        <v>549.46199999999999</v>
      </c>
      <c r="F31" s="33">
        <f t="shared" si="18"/>
        <v>593.31799999999998</v>
      </c>
      <c r="G31" s="33">
        <f t="shared" si="18"/>
        <v>593.59999999999991</v>
      </c>
    </row>
    <row r="32" spans="1:7" x14ac:dyDescent="0.2">
      <c r="A32" s="29"/>
      <c r="B32" s="34"/>
      <c r="C32" s="34"/>
      <c r="D32" s="34"/>
      <c r="E32" s="34"/>
      <c r="F32" s="34"/>
      <c r="G32" s="34"/>
    </row>
    <row r="33" spans="1:7" x14ac:dyDescent="0.2">
      <c r="A33" s="29"/>
      <c r="B33" s="34"/>
      <c r="C33" s="34"/>
      <c r="D33" s="34"/>
      <c r="E33" s="34"/>
      <c r="F33" s="34"/>
      <c r="G33" s="34"/>
    </row>
    <row r="34" spans="1:7" x14ac:dyDescent="0.2">
      <c r="A34" s="20" t="s">
        <v>43</v>
      </c>
      <c r="B34" s="21" t="s">
        <v>10</v>
      </c>
      <c r="C34" s="21" t="s">
        <v>6</v>
      </c>
      <c r="D34" s="21" t="s">
        <v>7</v>
      </c>
      <c r="E34" s="21" t="s">
        <v>8</v>
      </c>
      <c r="F34" s="21" t="s">
        <v>9</v>
      </c>
      <c r="G34" s="21" t="s">
        <v>27</v>
      </c>
    </row>
    <row r="35" spans="1:7" x14ac:dyDescent="0.2">
      <c r="A35" t="s">
        <v>29</v>
      </c>
      <c r="B35" s="3"/>
      <c r="C35" s="3">
        <f>-C6</f>
        <v>-13.75</v>
      </c>
      <c r="D35" s="3">
        <f>-D6</f>
        <v>-26.5</v>
      </c>
      <c r="E35" s="3">
        <f>-E6</f>
        <v>-20</v>
      </c>
      <c r="F35" s="3">
        <f>-F6</f>
        <v>-10</v>
      </c>
      <c r="G35" s="3">
        <f>-G6</f>
        <v>0</v>
      </c>
    </row>
    <row r="36" spans="1:7" x14ac:dyDescent="0.2">
      <c r="A36" t="s">
        <v>48</v>
      </c>
      <c r="B36" s="3"/>
      <c r="C36" s="3">
        <f>0.2*C35</f>
        <v>-2.75</v>
      </c>
      <c r="D36" s="3">
        <f t="shared" ref="D36:G36" si="19">0.2*D35</f>
        <v>-5.3000000000000007</v>
      </c>
      <c r="E36" s="3">
        <f t="shared" si="19"/>
        <v>-4</v>
      </c>
      <c r="F36" s="3">
        <f t="shared" si="19"/>
        <v>-2</v>
      </c>
      <c r="G36" s="3">
        <f t="shared" si="19"/>
        <v>0</v>
      </c>
    </row>
    <row r="37" spans="1:7" x14ac:dyDescent="0.2">
      <c r="A37" s="27" t="s">
        <v>49</v>
      </c>
      <c r="B37" s="31"/>
      <c r="C37" s="31">
        <f>C35-C36</f>
        <v>-11</v>
      </c>
      <c r="D37" s="31">
        <f t="shared" ref="D37:G37" si="20">D35-D36</f>
        <v>-21.2</v>
      </c>
      <c r="E37" s="31">
        <f t="shared" si="20"/>
        <v>-16</v>
      </c>
      <c r="F37" s="31">
        <f t="shared" si="20"/>
        <v>-8</v>
      </c>
      <c r="G37" s="31">
        <f t="shared" si="20"/>
        <v>0</v>
      </c>
    </row>
    <row r="38" spans="1:7" x14ac:dyDescent="0.2">
      <c r="A38" t="s">
        <v>42</v>
      </c>
      <c r="B38" s="3"/>
      <c r="C38" s="3">
        <f>C67</f>
        <v>255</v>
      </c>
      <c r="D38" s="3">
        <f t="shared" ref="D38:G38" si="21">D67</f>
        <v>-130</v>
      </c>
      <c r="E38" s="3">
        <f t="shared" si="21"/>
        <v>-200</v>
      </c>
      <c r="F38" s="3">
        <f t="shared" si="21"/>
        <v>-200</v>
      </c>
      <c r="G38" s="3">
        <f t="shared" si="21"/>
        <v>0</v>
      </c>
    </row>
    <row r="39" spans="1:7" ht="15" thickBot="1" x14ac:dyDescent="0.25">
      <c r="A39" s="32" t="s">
        <v>43</v>
      </c>
      <c r="B39" s="33"/>
      <c r="C39" s="33">
        <f>C37+C38</f>
        <v>244</v>
      </c>
      <c r="D39" s="33">
        <f t="shared" ref="D39:G39" si="22">D37+D38</f>
        <v>-151.19999999999999</v>
      </c>
      <c r="E39" s="33">
        <f t="shared" si="22"/>
        <v>-216</v>
      </c>
      <c r="F39" s="33">
        <f t="shared" si="22"/>
        <v>-208</v>
      </c>
      <c r="G39" s="33">
        <f t="shared" si="22"/>
        <v>0</v>
      </c>
    </row>
    <row r="42" spans="1:7" x14ac:dyDescent="0.2">
      <c r="A42" s="20" t="s">
        <v>22</v>
      </c>
      <c r="B42" s="21" t="str">
        <f t="shared" ref="B42:G42" si="23">B1</f>
        <v>T0</v>
      </c>
      <c r="C42" s="21" t="str">
        <f t="shared" si="23"/>
        <v>T1</v>
      </c>
      <c r="D42" s="21" t="str">
        <f t="shared" si="23"/>
        <v>T2</v>
      </c>
      <c r="E42" s="21" t="str">
        <f t="shared" si="23"/>
        <v>T3</v>
      </c>
      <c r="F42" s="21" t="str">
        <f t="shared" si="23"/>
        <v>T4</v>
      </c>
      <c r="G42" s="21" t="str">
        <f t="shared" si="23"/>
        <v>T5--&gt;∞</v>
      </c>
    </row>
    <row r="43" spans="1:7" x14ac:dyDescent="0.2">
      <c r="A43" t="s">
        <v>23</v>
      </c>
      <c r="B43" s="3">
        <v>0</v>
      </c>
      <c r="C43" s="3">
        <f>B46</f>
        <v>513</v>
      </c>
      <c r="D43" s="3">
        <f t="shared" ref="D43:G43" si="24">C46</f>
        <v>855</v>
      </c>
      <c r="E43" s="3">
        <f t="shared" si="24"/>
        <v>1026</v>
      </c>
      <c r="F43" s="3">
        <f t="shared" si="24"/>
        <v>1026</v>
      </c>
      <c r="G43" s="3">
        <f t="shared" si="24"/>
        <v>1026</v>
      </c>
    </row>
    <row r="44" spans="1:7" x14ac:dyDescent="0.2">
      <c r="A44" t="s">
        <v>24</v>
      </c>
      <c r="B44" s="3">
        <v>513</v>
      </c>
      <c r="C44" s="3">
        <v>513</v>
      </c>
      <c r="D44" s="3">
        <v>513</v>
      </c>
      <c r="E44" s="3">
        <v>513</v>
      </c>
      <c r="F44" s="3">
        <v>513</v>
      </c>
      <c r="G44" s="3">
        <v>513</v>
      </c>
    </row>
    <row r="45" spans="1:7" x14ac:dyDescent="0.2">
      <c r="A45" t="s">
        <v>25</v>
      </c>
      <c r="B45" s="3"/>
      <c r="C45" s="23">
        <v>-171</v>
      </c>
      <c r="D45" s="23">
        <v>-342</v>
      </c>
      <c r="E45" s="23">
        <v>-513</v>
      </c>
      <c r="F45" s="23">
        <v>-513</v>
      </c>
      <c r="G45" s="23">
        <v>-513</v>
      </c>
    </row>
    <row r="46" spans="1:7" ht="15" thickBot="1" x14ac:dyDescent="0.25">
      <c r="A46" s="32" t="s">
        <v>26</v>
      </c>
      <c r="B46" s="33">
        <f>SUM(B43:B45)</f>
        <v>513</v>
      </c>
      <c r="C46" s="33">
        <f t="shared" ref="C46:G46" si="25">SUM(C43:C45)</f>
        <v>855</v>
      </c>
      <c r="D46" s="33">
        <f t="shared" si="25"/>
        <v>1026</v>
      </c>
      <c r="E46" s="33">
        <f t="shared" si="25"/>
        <v>1026</v>
      </c>
      <c r="F46" s="33">
        <f t="shared" si="25"/>
        <v>1026</v>
      </c>
      <c r="G46" s="33">
        <f t="shared" si="25"/>
        <v>1026</v>
      </c>
    </row>
    <row r="47" spans="1:7" x14ac:dyDescent="0.2">
      <c r="A47" s="29"/>
      <c r="B47" s="34"/>
      <c r="C47" s="34"/>
      <c r="D47" s="34"/>
      <c r="E47" s="34"/>
      <c r="F47" s="34"/>
      <c r="G47" s="34"/>
    </row>
    <row r="49" spans="1:7" x14ac:dyDescent="0.2">
      <c r="A49" s="20" t="s">
        <v>47</v>
      </c>
      <c r="B49" s="21" t="str">
        <f t="shared" ref="B49:G49" si="26">B42</f>
        <v>T0</v>
      </c>
      <c r="C49" s="21" t="str">
        <f t="shared" si="26"/>
        <v>T1</v>
      </c>
      <c r="D49" s="21" t="str">
        <f t="shared" si="26"/>
        <v>T2</v>
      </c>
      <c r="E49" s="21" t="str">
        <f t="shared" si="26"/>
        <v>T3</v>
      </c>
      <c r="F49" s="21" t="str">
        <f t="shared" si="26"/>
        <v>T4</v>
      </c>
      <c r="G49" s="21" t="str">
        <f t="shared" si="26"/>
        <v>T5--&gt;∞</v>
      </c>
    </row>
    <row r="50" spans="1:7" x14ac:dyDescent="0.2">
      <c r="A50" t="s">
        <v>12</v>
      </c>
      <c r="B50" s="3"/>
      <c r="C50" s="3">
        <f>C31</f>
        <v>-227.4</v>
      </c>
      <c r="D50" s="3">
        <f>D31</f>
        <v>220.39999999999998</v>
      </c>
      <c r="E50" s="3">
        <f>E31</f>
        <v>549.46199999999999</v>
      </c>
      <c r="F50" s="3">
        <f>F31</f>
        <v>593.31799999999998</v>
      </c>
      <c r="G50" s="3">
        <f>G31</f>
        <v>593.59999999999991</v>
      </c>
    </row>
    <row r="51" spans="1:7" x14ac:dyDescent="0.2">
      <c r="A51" t="s">
        <v>43</v>
      </c>
      <c r="B51" s="3"/>
      <c r="C51" s="3">
        <f>C39</f>
        <v>244</v>
      </c>
      <c r="D51" s="3">
        <f>D39</f>
        <v>-151.19999999999999</v>
      </c>
      <c r="E51" s="3">
        <f>E39</f>
        <v>-216</v>
      </c>
      <c r="F51" s="3">
        <f>F39</f>
        <v>-208</v>
      </c>
      <c r="G51" s="3">
        <f>G39</f>
        <v>0</v>
      </c>
    </row>
    <row r="52" spans="1:7" x14ac:dyDescent="0.2">
      <c r="A52" s="27" t="s">
        <v>50</v>
      </c>
      <c r="B52" s="31"/>
      <c r="C52" s="31">
        <f>C50+C51</f>
        <v>16.599999999999994</v>
      </c>
      <c r="D52" s="31">
        <f t="shared" ref="D52:G52" si="27">D50+D51</f>
        <v>69.199999999999989</v>
      </c>
      <c r="E52" s="31">
        <f t="shared" si="27"/>
        <v>333.46199999999999</v>
      </c>
      <c r="F52" s="31">
        <f t="shared" si="27"/>
        <v>385.31799999999998</v>
      </c>
      <c r="G52" s="31">
        <f t="shared" si="27"/>
        <v>593.59999999999991</v>
      </c>
    </row>
    <row r="54" spans="1:7" x14ac:dyDescent="0.2">
      <c r="A54" t="s">
        <v>23</v>
      </c>
      <c r="B54" s="3">
        <v>0</v>
      </c>
      <c r="C54" s="3">
        <f>B56</f>
        <v>0</v>
      </c>
      <c r="D54" s="3">
        <f t="shared" ref="D54:G54" si="28">C56</f>
        <v>16.599999999999994</v>
      </c>
      <c r="E54" s="3">
        <f t="shared" si="28"/>
        <v>85.799999999999983</v>
      </c>
      <c r="F54" s="3">
        <f t="shared" si="28"/>
        <v>419.26199999999994</v>
      </c>
      <c r="G54" s="3">
        <f t="shared" si="28"/>
        <v>804.57999999999993</v>
      </c>
    </row>
    <row r="55" spans="1:7" x14ac:dyDescent="0.2">
      <c r="A55" t="s">
        <v>50</v>
      </c>
      <c r="B55" s="3">
        <v>0</v>
      </c>
      <c r="C55" s="3">
        <f>C52</f>
        <v>16.599999999999994</v>
      </c>
      <c r="D55" s="3">
        <f>D52</f>
        <v>69.199999999999989</v>
      </c>
      <c r="E55" s="3">
        <f>E52</f>
        <v>333.46199999999999</v>
      </c>
      <c r="F55" s="3">
        <f>F52</f>
        <v>385.31799999999998</v>
      </c>
      <c r="G55" s="3">
        <f>G52</f>
        <v>593.59999999999991</v>
      </c>
    </row>
    <row r="56" spans="1:7" ht="15" thickBot="1" x14ac:dyDescent="0.25">
      <c r="A56" s="32" t="s">
        <v>26</v>
      </c>
      <c r="B56" s="33">
        <f>B54+B55</f>
        <v>0</v>
      </c>
      <c r="C56" s="33">
        <f>C54+C55</f>
        <v>16.599999999999994</v>
      </c>
      <c r="D56" s="33">
        <f t="shared" ref="D56:G56" si="29">D54+D55</f>
        <v>85.799999999999983</v>
      </c>
      <c r="E56" s="33">
        <f t="shared" si="29"/>
        <v>419.26199999999994</v>
      </c>
      <c r="F56" s="33">
        <f t="shared" si="29"/>
        <v>804.57999999999993</v>
      </c>
      <c r="G56" s="33">
        <f t="shared" si="29"/>
        <v>1398.1799999999998</v>
      </c>
    </row>
    <row r="59" spans="1:7" x14ac:dyDescent="0.2">
      <c r="A59" s="20" t="s">
        <v>34</v>
      </c>
      <c r="B59" s="21" t="str">
        <f t="shared" ref="B59:G59" si="30">B42</f>
        <v>T0</v>
      </c>
      <c r="C59" s="21" t="str">
        <f t="shared" si="30"/>
        <v>T1</v>
      </c>
      <c r="D59" s="21" t="str">
        <f t="shared" si="30"/>
        <v>T2</v>
      </c>
      <c r="E59" s="21" t="str">
        <f t="shared" si="30"/>
        <v>T3</v>
      </c>
      <c r="F59" s="21" t="str">
        <f t="shared" si="30"/>
        <v>T4</v>
      </c>
      <c r="G59" s="21" t="str">
        <f t="shared" si="30"/>
        <v>T5--&gt;∞</v>
      </c>
    </row>
    <row r="60" spans="1:7" x14ac:dyDescent="0.2">
      <c r="A60" t="s">
        <v>23</v>
      </c>
      <c r="B60" s="3">
        <v>0</v>
      </c>
      <c r="C60" s="3">
        <f>B62</f>
        <v>238</v>
      </c>
      <c r="D60" s="3">
        <f t="shared" ref="D60:G60" si="31">C62</f>
        <v>386.2</v>
      </c>
      <c r="E60" s="3">
        <f t="shared" si="31"/>
        <v>817.4</v>
      </c>
      <c r="F60" s="3">
        <f t="shared" si="31"/>
        <v>1392.6799999999998</v>
      </c>
      <c r="G60" s="3">
        <f t="shared" si="31"/>
        <v>1978.2799999999997</v>
      </c>
    </row>
    <row r="61" spans="1:7" x14ac:dyDescent="0.2">
      <c r="A61" t="s">
        <v>35</v>
      </c>
      <c r="B61" s="3">
        <v>238</v>
      </c>
      <c r="C61" s="3">
        <f>C9</f>
        <v>148.19999999999999</v>
      </c>
      <c r="D61" s="3">
        <f>D9</f>
        <v>431.2</v>
      </c>
      <c r="E61" s="3">
        <f>E9</f>
        <v>575.28</v>
      </c>
      <c r="F61" s="3">
        <f>F9</f>
        <v>585.6</v>
      </c>
      <c r="G61" s="3">
        <f>G9</f>
        <v>593.6</v>
      </c>
    </row>
    <row r="62" spans="1:7" ht="15" thickBot="1" x14ac:dyDescent="0.25">
      <c r="A62" s="32" t="s">
        <v>38</v>
      </c>
      <c r="B62" s="33">
        <f>SUM(B60:B61)</f>
        <v>238</v>
      </c>
      <c r="C62" s="33">
        <f>SUM(C60:C61)</f>
        <v>386.2</v>
      </c>
      <c r="D62" s="33">
        <f t="shared" ref="D62:G62" si="32">SUM(D60:D61)</f>
        <v>817.4</v>
      </c>
      <c r="E62" s="33">
        <f t="shared" si="32"/>
        <v>1392.6799999999998</v>
      </c>
      <c r="F62" s="33">
        <f t="shared" si="32"/>
        <v>1978.2799999999997</v>
      </c>
      <c r="G62" s="33">
        <f t="shared" si="32"/>
        <v>2571.8799999999997</v>
      </c>
    </row>
    <row r="65" spans="1:7" x14ac:dyDescent="0.2">
      <c r="A65" s="20" t="s">
        <v>44</v>
      </c>
      <c r="B65" s="21" t="str">
        <f t="shared" ref="B65:G65" si="33">B11</f>
        <v>T0</v>
      </c>
      <c r="C65" s="21" t="str">
        <f t="shared" si="33"/>
        <v>T1</v>
      </c>
      <c r="D65" s="21" t="str">
        <f t="shared" si="33"/>
        <v>T2</v>
      </c>
      <c r="E65" s="21" t="str">
        <f t="shared" si="33"/>
        <v>T3</v>
      </c>
      <c r="F65" s="21" t="str">
        <f t="shared" si="33"/>
        <v>T4</v>
      </c>
      <c r="G65" s="21" t="str">
        <f t="shared" si="33"/>
        <v>T5--&gt;∞</v>
      </c>
    </row>
    <row r="66" spans="1:7" x14ac:dyDescent="0.2">
      <c r="A66" t="s">
        <v>23</v>
      </c>
      <c r="B66" s="3">
        <v>0</v>
      </c>
      <c r="C66" s="3">
        <f>B68</f>
        <v>275</v>
      </c>
      <c r="D66" s="3">
        <f>C68</f>
        <v>530</v>
      </c>
      <c r="E66" s="3">
        <f t="shared" ref="E66:G66" si="34">D68</f>
        <v>400</v>
      </c>
      <c r="F66" s="3">
        <f t="shared" si="34"/>
        <v>200</v>
      </c>
      <c r="G66" s="3">
        <f t="shared" si="34"/>
        <v>0</v>
      </c>
    </row>
    <row r="67" spans="1:7" x14ac:dyDescent="0.2">
      <c r="A67" t="s">
        <v>37</v>
      </c>
      <c r="B67" s="3">
        <v>275</v>
      </c>
      <c r="C67" s="3">
        <v>255</v>
      </c>
      <c r="D67" s="3">
        <v>-130</v>
      </c>
      <c r="E67" s="3">
        <v>-200</v>
      </c>
      <c r="F67" s="3">
        <v>-200</v>
      </c>
      <c r="G67" s="3">
        <v>0</v>
      </c>
    </row>
    <row r="68" spans="1:7" ht="15" thickBot="1" x14ac:dyDescent="0.25">
      <c r="A68" s="32" t="s">
        <v>38</v>
      </c>
      <c r="B68" s="33">
        <f>SUM(B66:B67)</f>
        <v>275</v>
      </c>
      <c r="C68" s="33">
        <f t="shared" ref="C68:G68" si="35">SUM(C66:C67)</f>
        <v>530</v>
      </c>
      <c r="D68" s="33">
        <f t="shared" si="35"/>
        <v>400</v>
      </c>
      <c r="E68" s="33">
        <f t="shared" si="35"/>
        <v>200</v>
      </c>
      <c r="F68" s="33">
        <f t="shared" si="35"/>
        <v>0</v>
      </c>
      <c r="G68" s="33">
        <f t="shared" si="35"/>
        <v>0</v>
      </c>
    </row>
    <row r="69" spans="1:7" x14ac:dyDescent="0.2">
      <c r="B69" s="3"/>
      <c r="C69" s="3"/>
      <c r="D69" s="3"/>
      <c r="E69" s="3"/>
      <c r="F69" s="3"/>
      <c r="G69" s="3"/>
    </row>
    <row r="71" spans="1:7" x14ac:dyDescent="0.2">
      <c r="A71" s="20" t="s">
        <v>45</v>
      </c>
      <c r="B71" s="21" t="str">
        <f>B65</f>
        <v>T0</v>
      </c>
      <c r="C71" s="21" t="str">
        <f t="shared" ref="C71:G71" si="36">C65</f>
        <v>T1</v>
      </c>
      <c r="D71" s="21" t="str">
        <f t="shared" si="36"/>
        <v>T2</v>
      </c>
      <c r="E71" s="21" t="str">
        <f t="shared" si="36"/>
        <v>T3</v>
      </c>
      <c r="F71" s="21" t="str">
        <f t="shared" si="36"/>
        <v>T4</v>
      </c>
      <c r="G71" s="21" t="str">
        <f t="shared" si="36"/>
        <v>T5--&gt;∞</v>
      </c>
    </row>
    <row r="72" spans="1:7" x14ac:dyDescent="0.2">
      <c r="A72" t="s">
        <v>39</v>
      </c>
      <c r="B72">
        <f>B66</f>
        <v>0</v>
      </c>
      <c r="C72">
        <f>C66</f>
        <v>275</v>
      </c>
      <c r="D72">
        <f t="shared" ref="D72:G72" si="37">D66</f>
        <v>530</v>
      </c>
      <c r="E72">
        <f t="shared" si="37"/>
        <v>400</v>
      </c>
      <c r="F72">
        <f t="shared" si="37"/>
        <v>200</v>
      </c>
      <c r="G72">
        <f t="shared" si="37"/>
        <v>0</v>
      </c>
    </row>
    <row r="73" spans="1:7" x14ac:dyDescent="0.2">
      <c r="A73" t="s">
        <v>53</v>
      </c>
      <c r="B73" s="2">
        <v>0.05</v>
      </c>
      <c r="C73" s="2">
        <v>0.05</v>
      </c>
      <c r="D73" s="2">
        <v>0.05</v>
      </c>
      <c r="E73" s="2">
        <v>0.05</v>
      </c>
      <c r="F73" s="2">
        <v>0.05</v>
      </c>
      <c r="G73" s="2">
        <v>0.05</v>
      </c>
    </row>
    <row r="74" spans="1:7" ht="15" thickBot="1" x14ac:dyDescent="0.25">
      <c r="A74" s="32" t="s">
        <v>29</v>
      </c>
      <c r="B74" s="33">
        <f>B72*B73</f>
        <v>0</v>
      </c>
      <c r="C74" s="33">
        <f t="shared" ref="C74:G74" si="38">C72*C73</f>
        <v>13.75</v>
      </c>
      <c r="D74" s="33">
        <f t="shared" si="38"/>
        <v>26.5</v>
      </c>
      <c r="E74" s="33">
        <f t="shared" si="38"/>
        <v>20</v>
      </c>
      <c r="F74" s="33">
        <f t="shared" si="38"/>
        <v>10</v>
      </c>
      <c r="G74" s="33">
        <f t="shared" si="38"/>
        <v>0</v>
      </c>
    </row>
    <row r="75" spans="1:7" x14ac:dyDescent="0.2">
      <c r="A75" s="29"/>
      <c r="B75" s="34"/>
      <c r="C75" s="34"/>
      <c r="D75" s="34"/>
      <c r="E75" s="34"/>
      <c r="F75" s="34"/>
      <c r="G75" s="34"/>
    </row>
    <row r="77" spans="1:7" x14ac:dyDescent="0.2">
      <c r="A77" s="20" t="s">
        <v>46</v>
      </c>
      <c r="B77" s="21" t="str">
        <f>B65</f>
        <v>T0</v>
      </c>
      <c r="C77" s="21" t="str">
        <f t="shared" ref="C77:G77" si="39">C65</f>
        <v>T1</v>
      </c>
      <c r="D77" s="21" t="str">
        <f t="shared" si="39"/>
        <v>T2</v>
      </c>
      <c r="E77" s="21" t="str">
        <f t="shared" si="39"/>
        <v>T3</v>
      </c>
      <c r="F77" s="21" t="str">
        <f t="shared" si="39"/>
        <v>T4</v>
      </c>
      <c r="G77" s="21" t="str">
        <f t="shared" si="39"/>
        <v>T5--&gt;∞</v>
      </c>
    </row>
    <row r="78" spans="1:7" x14ac:dyDescent="0.2">
      <c r="A78" t="s">
        <v>4</v>
      </c>
      <c r="B78" s="3">
        <f t="shared" ref="B78:G78" si="40">0.1*B2</f>
        <v>0</v>
      </c>
      <c r="C78" s="3">
        <f t="shared" si="40"/>
        <v>75</v>
      </c>
      <c r="D78" s="3">
        <f t="shared" si="40"/>
        <v>165</v>
      </c>
      <c r="E78" s="3">
        <f t="shared" si="40"/>
        <v>236.25</v>
      </c>
      <c r="F78" s="3">
        <f t="shared" si="40"/>
        <v>236.5</v>
      </c>
      <c r="G78" s="3">
        <f t="shared" si="40"/>
        <v>236.5</v>
      </c>
    </row>
    <row r="79" spans="1:7" x14ac:dyDescent="0.2">
      <c r="A79" t="s">
        <v>5</v>
      </c>
      <c r="B79" s="3">
        <f t="shared" ref="B79:G79" si="41">0.08*B3</f>
        <v>0</v>
      </c>
      <c r="C79" s="3">
        <f t="shared" si="41"/>
        <v>30.400000000000002</v>
      </c>
      <c r="D79" s="3">
        <f t="shared" si="41"/>
        <v>59.4</v>
      </c>
      <c r="E79" s="3">
        <f t="shared" si="41"/>
        <v>88.832000000000008</v>
      </c>
      <c r="F79" s="3">
        <f t="shared" si="41"/>
        <v>88.8</v>
      </c>
      <c r="G79" s="3">
        <f t="shared" si="41"/>
        <v>88.8</v>
      </c>
    </row>
    <row r="80" spans="1:7" x14ac:dyDescent="0.2">
      <c r="A80" s="27" t="s">
        <v>41</v>
      </c>
      <c r="B80" s="31">
        <f>B78-B79</f>
        <v>0</v>
      </c>
      <c r="C80" s="31">
        <f t="shared" ref="C80:G80" si="42">C78-C79</f>
        <v>44.599999999999994</v>
      </c>
      <c r="D80" s="31">
        <f t="shared" si="42"/>
        <v>105.6</v>
      </c>
      <c r="E80" s="31">
        <f t="shared" si="42"/>
        <v>147.41800000000001</v>
      </c>
      <c r="F80" s="31">
        <f t="shared" si="42"/>
        <v>147.69999999999999</v>
      </c>
      <c r="G80" s="31">
        <f t="shared" si="42"/>
        <v>147.69999999999999</v>
      </c>
    </row>
    <row r="81" spans="1:7" ht="15" thickBot="1" x14ac:dyDescent="0.25">
      <c r="A81" s="35" t="s">
        <v>18</v>
      </c>
      <c r="B81" s="36">
        <v>0</v>
      </c>
      <c r="C81" s="36">
        <f>B80-C80</f>
        <v>-44.599999999999994</v>
      </c>
      <c r="D81" s="36">
        <f t="shared" ref="D81:G81" si="43">C80-D80</f>
        <v>-61</v>
      </c>
      <c r="E81" s="36">
        <f t="shared" si="43"/>
        <v>-41.818000000000012</v>
      </c>
      <c r="F81" s="36">
        <f t="shared" si="43"/>
        <v>-0.28199999999998226</v>
      </c>
      <c r="G81" s="36">
        <f t="shared" si="43"/>
        <v>0</v>
      </c>
    </row>
    <row r="84" spans="1:7" x14ac:dyDescent="0.2">
      <c r="A84" s="20" t="s">
        <v>19</v>
      </c>
      <c r="B84" s="21" t="str">
        <f t="shared" ref="B84:G84" si="44">B77</f>
        <v>T0</v>
      </c>
      <c r="C84" s="21" t="str">
        <f t="shared" si="44"/>
        <v>T1</v>
      </c>
      <c r="D84" s="21" t="str">
        <f t="shared" si="44"/>
        <v>T2</v>
      </c>
      <c r="E84" s="21" t="str">
        <f t="shared" si="44"/>
        <v>T3</v>
      </c>
      <c r="F84" s="21" t="str">
        <f t="shared" si="44"/>
        <v>T4</v>
      </c>
      <c r="G84" s="21" t="str">
        <f t="shared" si="44"/>
        <v>T5--&gt;∞</v>
      </c>
    </row>
    <row r="85" spans="1:7" x14ac:dyDescent="0.2">
      <c r="A85" t="s">
        <v>14</v>
      </c>
      <c r="B85" s="4">
        <v>0</v>
      </c>
      <c r="C85" s="4">
        <v>1</v>
      </c>
      <c r="D85" s="4">
        <v>2</v>
      </c>
      <c r="E85" s="4">
        <v>3</v>
      </c>
      <c r="F85" s="4">
        <v>4</v>
      </c>
      <c r="G85" s="4">
        <v>5</v>
      </c>
    </row>
    <row r="86" spans="1:7" x14ac:dyDescent="0.2">
      <c r="A86" t="s">
        <v>54</v>
      </c>
      <c r="B86" s="8">
        <v>0.12</v>
      </c>
      <c r="C86" s="9">
        <f>B86</f>
        <v>0.12</v>
      </c>
      <c r="D86" s="9">
        <f t="shared" ref="D86:G86" si="45">C86</f>
        <v>0.12</v>
      </c>
      <c r="E86" s="9">
        <f t="shared" si="45"/>
        <v>0.12</v>
      </c>
      <c r="F86" s="9">
        <f t="shared" si="45"/>
        <v>0.12</v>
      </c>
      <c r="G86" s="9">
        <f t="shared" si="45"/>
        <v>0.12</v>
      </c>
    </row>
    <row r="87" spans="1:7" ht="15" thickBot="1" x14ac:dyDescent="0.25">
      <c r="A87" s="35" t="s">
        <v>85</v>
      </c>
      <c r="B87" s="37"/>
      <c r="C87" s="37">
        <f>(1+$B$86)^C85</f>
        <v>1.1200000000000001</v>
      </c>
      <c r="D87" s="37">
        <f>(1+$B$86)^D85</f>
        <v>1.2544000000000002</v>
      </c>
      <c r="E87" s="37">
        <f>(1+$B$86)^E85</f>
        <v>1.4049280000000004</v>
      </c>
      <c r="F87" s="37">
        <f>(1+$B$86)^F85</f>
        <v>1.5735193600000004</v>
      </c>
      <c r="G87" s="37">
        <f>(1+$B$86)^G85</f>
        <v>1.7623416832000005</v>
      </c>
    </row>
    <row r="88" spans="1:7" x14ac:dyDescent="0.2">
      <c r="B88" s="8"/>
      <c r="C88" s="10"/>
      <c r="D88" s="10"/>
      <c r="E88" s="10"/>
      <c r="F88" s="10"/>
      <c r="G88" s="10"/>
    </row>
    <row r="90" spans="1:7" x14ac:dyDescent="0.2">
      <c r="A90" s="20" t="s">
        <v>86</v>
      </c>
      <c r="B90" s="21" t="str">
        <f>B77</f>
        <v>T0</v>
      </c>
      <c r="C90" s="21" t="str">
        <f>C77</f>
        <v>T1</v>
      </c>
      <c r="D90" s="21" t="str">
        <f>D77</f>
        <v>T2</v>
      </c>
      <c r="E90" s="21" t="str">
        <f>E77</f>
        <v>T3</v>
      </c>
      <c r="F90" s="21" t="str">
        <f>F77</f>
        <v>T4</v>
      </c>
    </row>
    <row r="91" spans="1:7" x14ac:dyDescent="0.2">
      <c r="A91" s="53" t="s">
        <v>87</v>
      </c>
      <c r="C91" s="24">
        <f>C31</f>
        <v>-227.4</v>
      </c>
      <c r="D91" s="24">
        <f>D31</f>
        <v>220.39999999999998</v>
      </c>
      <c r="E91" s="24">
        <f>E31</f>
        <v>549.46199999999999</v>
      </c>
      <c r="F91" s="24">
        <f>F31</f>
        <v>593.31799999999998</v>
      </c>
    </row>
    <row r="92" spans="1:7" x14ac:dyDescent="0.2">
      <c r="A92" s="54"/>
      <c r="C92" s="6">
        <f>C87</f>
        <v>1.1200000000000001</v>
      </c>
      <c r="D92" s="6">
        <f>D87</f>
        <v>1.2544000000000002</v>
      </c>
      <c r="E92" s="6">
        <f>E87</f>
        <v>1.4049280000000004</v>
      </c>
      <c r="F92" s="6">
        <f>F87</f>
        <v>1.5735193600000004</v>
      </c>
    </row>
    <row r="94" spans="1:7" x14ac:dyDescent="0.2">
      <c r="A94" s="53" t="s">
        <v>87</v>
      </c>
      <c r="B94" s="40">
        <f>SUM(C94:G94)</f>
        <v>740.82633009358051</v>
      </c>
      <c r="C94" s="39">
        <f>C91/C92</f>
        <v>-203.03571428571428</v>
      </c>
      <c r="D94" s="39">
        <f t="shared" ref="D94:F94" si="46">D91/D92</f>
        <v>175.70153061224485</v>
      </c>
      <c r="E94" s="39">
        <f t="shared" si="46"/>
        <v>391.09619852405234</v>
      </c>
      <c r="F94" s="39">
        <f t="shared" si="46"/>
        <v>377.06431524299762</v>
      </c>
      <c r="G94" s="11"/>
    </row>
    <row r="95" spans="1:7" x14ac:dyDescent="0.2">
      <c r="A95" s="54"/>
    </row>
    <row r="96" spans="1:7" x14ac:dyDescent="0.2">
      <c r="A96" s="4" t="s">
        <v>88</v>
      </c>
      <c r="B96" s="3"/>
      <c r="C96" s="24">
        <f>-C36</f>
        <v>2.75</v>
      </c>
      <c r="D96" s="24">
        <f>-D36</f>
        <v>5.3000000000000007</v>
      </c>
      <c r="E96" s="24">
        <f>-E36</f>
        <v>4</v>
      </c>
      <c r="F96" s="24">
        <f>-F36</f>
        <v>2</v>
      </c>
    </row>
    <row r="97" spans="1:7" x14ac:dyDescent="0.2">
      <c r="C97" s="6">
        <f>C87</f>
        <v>1.1200000000000001</v>
      </c>
      <c r="D97" s="6">
        <f>D87</f>
        <v>1.2544000000000002</v>
      </c>
      <c r="E97" s="6">
        <f>E87</f>
        <v>1.4049280000000004</v>
      </c>
      <c r="F97" s="6">
        <f>F87</f>
        <v>1.5735193600000004</v>
      </c>
    </row>
    <row r="99" spans="1:7" x14ac:dyDescent="0.2">
      <c r="B99" s="38">
        <f>SUM(C99:F99)</f>
        <v>10.798641841940857</v>
      </c>
      <c r="C99" s="39">
        <f>C96/C97</f>
        <v>2.4553571428571428</v>
      </c>
      <c r="D99" s="39">
        <f t="shared" ref="D99:F99" si="47">D96/D97</f>
        <v>4.2251275510204085</v>
      </c>
      <c r="E99" s="39">
        <f t="shared" si="47"/>
        <v>2.8471209912536435</v>
      </c>
      <c r="F99" s="39">
        <f t="shared" si="47"/>
        <v>1.2710361568096624</v>
      </c>
    </row>
    <row r="101" spans="1:7" x14ac:dyDescent="0.2">
      <c r="A101" s="54" t="s">
        <v>91</v>
      </c>
      <c r="C101" s="24">
        <f>G31</f>
        <v>593.59999999999991</v>
      </c>
      <c r="D101" s="55">
        <f>C101/C102</f>
        <v>4946.6666666666661</v>
      </c>
    </row>
    <row r="102" spans="1:7" x14ac:dyDescent="0.2">
      <c r="A102" s="54"/>
      <c r="C102" s="12">
        <v>0.12</v>
      </c>
      <c r="D102" s="55"/>
    </row>
    <row r="104" spans="1:7" x14ac:dyDescent="0.2">
      <c r="A104" s="54" t="s">
        <v>92</v>
      </c>
      <c r="B104" s="56">
        <f>C104/C105</f>
        <v>3143.696094509231</v>
      </c>
      <c r="C104" s="24">
        <f>D101</f>
        <v>4946.6666666666661</v>
      </c>
    </row>
    <row r="105" spans="1:7" x14ac:dyDescent="0.2">
      <c r="A105" s="54"/>
      <c r="B105" s="56"/>
      <c r="C105" s="6">
        <f>F87</f>
        <v>1.5735193600000004</v>
      </c>
    </row>
    <row r="106" spans="1:7" x14ac:dyDescent="0.2">
      <c r="B106" s="7"/>
    </row>
    <row r="107" spans="1:7" ht="15" thickBot="1" x14ac:dyDescent="0.25">
      <c r="A107" s="32" t="s">
        <v>17</v>
      </c>
      <c r="B107" s="33">
        <f>SUM(B94:B105)</f>
        <v>3895.3210664447524</v>
      </c>
      <c r="C107" s="32"/>
      <c r="D107" s="32"/>
      <c r="E107" s="32"/>
      <c r="F107" s="32"/>
    </row>
    <row r="110" spans="1:7" x14ac:dyDescent="0.2">
      <c r="A110" s="20" t="s">
        <v>15</v>
      </c>
      <c r="B110" s="21" t="str">
        <f t="shared" ref="B110:G110" si="48">B1</f>
        <v>T0</v>
      </c>
      <c r="C110" s="21" t="str">
        <f t="shared" si="48"/>
        <v>T1</v>
      </c>
      <c r="D110" s="21" t="str">
        <f t="shared" si="48"/>
        <v>T2</v>
      </c>
      <c r="E110" s="21" t="str">
        <f t="shared" si="48"/>
        <v>T3</v>
      </c>
      <c r="F110" s="21" t="str">
        <f t="shared" si="48"/>
        <v>T4</v>
      </c>
      <c r="G110" s="21" t="str">
        <f t="shared" si="48"/>
        <v>T5--&gt;∞</v>
      </c>
    </row>
    <row r="111" spans="1:7" x14ac:dyDescent="0.2">
      <c r="A111" t="s">
        <v>52</v>
      </c>
      <c r="C111" s="1">
        <f>B133</f>
        <v>3895.3210664447524</v>
      </c>
      <c r="D111" s="1">
        <f>C133</f>
        <v>4587.4095944181227</v>
      </c>
      <c r="E111" s="1">
        <f t="shared" ref="E111:G111" si="49">D133</f>
        <v>4912.1987457482974</v>
      </c>
      <c r="F111" s="1">
        <f t="shared" si="49"/>
        <v>4948.2005952380932</v>
      </c>
      <c r="G111" s="1">
        <f t="shared" si="49"/>
        <v>4946.6666666666642</v>
      </c>
    </row>
    <row r="112" spans="1:7" x14ac:dyDescent="0.2">
      <c r="A112" t="s">
        <v>56</v>
      </c>
      <c r="C112" s="1">
        <f>B140</f>
        <v>10.798641841940857</v>
      </c>
      <c r="D112" s="1">
        <f t="shared" ref="D112:G112" si="50">C140</f>
        <v>9.3444788629737587</v>
      </c>
      <c r="E112" s="1">
        <f t="shared" si="50"/>
        <v>5.1658163265306083</v>
      </c>
      <c r="F112" s="1">
        <f t="shared" si="50"/>
        <v>1.7857142857142811</v>
      </c>
      <c r="G112" s="1">
        <f t="shared" si="50"/>
        <v>-5.1070259132757201E-15</v>
      </c>
    </row>
    <row r="113" spans="1:7" x14ac:dyDescent="0.2">
      <c r="A113" t="s">
        <v>33</v>
      </c>
      <c r="C113" s="1">
        <f>B19</f>
        <v>275</v>
      </c>
      <c r="D113" s="1">
        <f>C19</f>
        <v>530</v>
      </c>
      <c r="E113" s="1">
        <f>D19</f>
        <v>400</v>
      </c>
      <c r="F113" s="1">
        <f>E19</f>
        <v>200</v>
      </c>
      <c r="G113" s="1">
        <f>F19</f>
        <v>0</v>
      </c>
    </row>
    <row r="114" spans="1:7" x14ac:dyDescent="0.2">
      <c r="A114" s="27" t="s">
        <v>57</v>
      </c>
      <c r="B114" s="27"/>
      <c r="C114" s="41">
        <f>C111-C112-C113</f>
        <v>3609.5224246028115</v>
      </c>
      <c r="D114" s="41">
        <f>D111-D112-D113</f>
        <v>4048.0651155551486</v>
      </c>
      <c r="E114" s="41">
        <f t="shared" ref="E114:G114" si="51">E111-E112-E113</f>
        <v>4507.0329294217663</v>
      </c>
      <c r="F114" s="41">
        <f t="shared" si="51"/>
        <v>4746.4148809523786</v>
      </c>
      <c r="G114" s="41">
        <f t="shared" si="51"/>
        <v>4946.6666666666642</v>
      </c>
    </row>
    <row r="116" spans="1:7" x14ac:dyDescent="0.2">
      <c r="A116" t="s">
        <v>51</v>
      </c>
      <c r="C116" s="14">
        <f>C113/C114</f>
        <v>7.6187364324315221E-2</v>
      </c>
      <c r="D116" s="14">
        <f>D113/D114</f>
        <v>0.13092674768580551</v>
      </c>
      <c r="E116" s="14">
        <f t="shared" ref="E116:G116" si="52">E113/E114</f>
        <v>8.8750183605008262E-2</v>
      </c>
      <c r="F116" s="14">
        <f t="shared" si="52"/>
        <v>4.2137066610550819E-2</v>
      </c>
      <c r="G116" s="14">
        <f t="shared" si="52"/>
        <v>0</v>
      </c>
    </row>
    <row r="117" spans="1:7" x14ac:dyDescent="0.2">
      <c r="C117" s="13"/>
      <c r="D117" s="13"/>
      <c r="E117" s="13"/>
      <c r="F117" s="13"/>
      <c r="G117" s="13"/>
    </row>
    <row r="118" spans="1:7" x14ac:dyDescent="0.2">
      <c r="A118" t="str">
        <f>A86</f>
        <v>Vermogenskosten eigen vermogen (unlevered)</v>
      </c>
      <c r="C118" s="19">
        <f>C86</f>
        <v>0.12</v>
      </c>
      <c r="D118" s="19">
        <f>D86</f>
        <v>0.12</v>
      </c>
      <c r="E118" s="19">
        <f>E86</f>
        <v>0.12</v>
      </c>
      <c r="F118" s="19">
        <f>F86</f>
        <v>0.12</v>
      </c>
      <c r="G118" s="19">
        <f>G86</f>
        <v>0.12</v>
      </c>
    </row>
    <row r="119" spans="1:7" x14ac:dyDescent="0.2">
      <c r="A119" t="str">
        <f>A73</f>
        <v>Rentepercentage</v>
      </c>
      <c r="C119" s="18">
        <f>C73</f>
        <v>0.05</v>
      </c>
      <c r="D119" s="18">
        <f>D73</f>
        <v>0.05</v>
      </c>
      <c r="E119" s="18">
        <f>E73</f>
        <v>0.05</v>
      </c>
      <c r="F119" s="18">
        <f>F73</f>
        <v>0.05</v>
      </c>
      <c r="G119" s="18">
        <f>G73</f>
        <v>0.05</v>
      </c>
    </row>
    <row r="120" spans="1:7" x14ac:dyDescent="0.2">
      <c r="A120" t="s">
        <v>68</v>
      </c>
      <c r="C120" s="18">
        <f>C118+(C118-C119)*C116</f>
        <v>0.12533311550270207</v>
      </c>
      <c r="D120" s="18">
        <f t="shared" ref="D120:G120" si="53">D118+(D118-D119)*D116</f>
        <v>0.12916487233800639</v>
      </c>
      <c r="E120" s="18">
        <f t="shared" si="53"/>
        <v>0.12621251285235058</v>
      </c>
      <c r="F120" s="18">
        <f t="shared" si="53"/>
        <v>0.12294959466273855</v>
      </c>
      <c r="G120" s="18">
        <f t="shared" si="53"/>
        <v>0.12</v>
      </c>
    </row>
    <row r="121" spans="1:7" x14ac:dyDescent="0.2">
      <c r="A121" t="s">
        <v>62</v>
      </c>
      <c r="C121" s="18">
        <f>C127/C111</f>
        <v>0.1192940248177001</v>
      </c>
      <c r="D121" s="18">
        <f>D127/D111</f>
        <v>0.11884466388036315</v>
      </c>
      <c r="E121" s="18">
        <f>E127/E111</f>
        <v>0.11918570070002517</v>
      </c>
      <c r="F121" s="18">
        <f>F127/F111</f>
        <v>0.11959581266735128</v>
      </c>
      <c r="G121" s="18">
        <f>G127/G111</f>
        <v>0.12</v>
      </c>
    </row>
    <row r="123" spans="1:7" x14ac:dyDescent="0.2">
      <c r="A123" t="s">
        <v>55</v>
      </c>
      <c r="B123" s="15" t="s">
        <v>64</v>
      </c>
      <c r="C123" s="11">
        <f>C120*C114</f>
        <v>452.39269095233738</v>
      </c>
      <c r="D123" s="11">
        <f t="shared" ref="D123:G123" si="54">D120*D114</f>
        <v>522.86781386661789</v>
      </c>
      <c r="E123" s="11">
        <f t="shared" si="54"/>
        <v>568.843951530612</v>
      </c>
      <c r="F123" s="11">
        <f t="shared" si="54"/>
        <v>583.56978571428544</v>
      </c>
      <c r="G123" s="11">
        <f t="shared" si="54"/>
        <v>593.59999999999968</v>
      </c>
    </row>
    <row r="124" spans="1:7" x14ac:dyDescent="0.2">
      <c r="A124" t="s">
        <v>58</v>
      </c>
      <c r="B124" s="15" t="s">
        <v>65</v>
      </c>
      <c r="C124" s="13">
        <f>C112*C118</f>
        <v>1.2958370210329027</v>
      </c>
      <c r="D124" s="13">
        <f t="shared" ref="D124:G124" si="55">D112*D118</f>
        <v>1.1213374635568509</v>
      </c>
      <c r="E124" s="13">
        <f t="shared" si="55"/>
        <v>0.61989795918367296</v>
      </c>
      <c r="F124" s="13">
        <f t="shared" si="55"/>
        <v>0.21428571428571372</v>
      </c>
      <c r="G124" s="13">
        <f t="shared" si="55"/>
        <v>-6.1284310959308636E-16</v>
      </c>
    </row>
    <row r="125" spans="1:7" x14ac:dyDescent="0.2">
      <c r="A125" t="s">
        <v>59</v>
      </c>
      <c r="B125" s="15" t="s">
        <v>66</v>
      </c>
      <c r="C125" s="11">
        <f>C119*C113</f>
        <v>13.75</v>
      </c>
      <c r="D125" s="11">
        <f t="shared" ref="D125:G125" si="56">D119*D113</f>
        <v>26.5</v>
      </c>
      <c r="E125" s="11">
        <f t="shared" si="56"/>
        <v>20</v>
      </c>
      <c r="F125" s="11">
        <f t="shared" si="56"/>
        <v>10</v>
      </c>
      <c r="G125" s="11">
        <f t="shared" si="56"/>
        <v>0</v>
      </c>
    </row>
    <row r="126" spans="1:7" x14ac:dyDescent="0.2">
      <c r="A126" t="s">
        <v>56</v>
      </c>
      <c r="C126" s="11">
        <f>-C96</f>
        <v>-2.75</v>
      </c>
      <c r="D126" s="11">
        <f>-D96</f>
        <v>-5.3000000000000007</v>
      </c>
      <c r="E126" s="11">
        <f>-E96</f>
        <v>-4</v>
      </c>
      <c r="F126" s="11">
        <f>-F96</f>
        <v>-2</v>
      </c>
      <c r="G126" s="11">
        <f>-G96</f>
        <v>0</v>
      </c>
    </row>
    <row r="127" spans="1:7" ht="15" thickBot="1" x14ac:dyDescent="0.25">
      <c r="A127" s="32" t="s">
        <v>16</v>
      </c>
      <c r="B127" s="32"/>
      <c r="C127" s="42">
        <f>SUM(C123:C126)</f>
        <v>464.6885279733703</v>
      </c>
      <c r="D127" s="42">
        <f t="shared" ref="D127:G127" si="57">SUM(D123:D126)</f>
        <v>545.18915133017481</v>
      </c>
      <c r="E127" s="42">
        <f t="shared" si="57"/>
        <v>585.46384948979562</v>
      </c>
      <c r="F127" s="42">
        <f t="shared" si="57"/>
        <v>591.78407142857111</v>
      </c>
      <c r="G127" s="42">
        <f t="shared" si="57"/>
        <v>593.59999999999968</v>
      </c>
    </row>
    <row r="128" spans="1:7" x14ac:dyDescent="0.2">
      <c r="C128" s="11"/>
      <c r="D128" s="11"/>
      <c r="E128" s="11"/>
      <c r="F128" s="11"/>
      <c r="G128" s="11"/>
    </row>
    <row r="129" spans="1:9" x14ac:dyDescent="0.2">
      <c r="A129" s="20" t="s">
        <v>63</v>
      </c>
      <c r="B129" s="21" t="str">
        <f t="shared" ref="B129:G129" si="58">B110</f>
        <v>T0</v>
      </c>
      <c r="C129" s="21" t="str">
        <f t="shared" si="58"/>
        <v>T1</v>
      </c>
      <c r="D129" s="21" t="str">
        <f t="shared" si="58"/>
        <v>T2</v>
      </c>
      <c r="E129" s="21" t="str">
        <f t="shared" si="58"/>
        <v>T3</v>
      </c>
      <c r="F129" s="21" t="str">
        <f t="shared" si="58"/>
        <v>T4</v>
      </c>
      <c r="G129" s="21" t="str">
        <f t="shared" si="58"/>
        <v>T5--&gt;∞</v>
      </c>
    </row>
    <row r="130" spans="1:9" x14ac:dyDescent="0.2">
      <c r="A130" t="s">
        <v>23</v>
      </c>
      <c r="B130" s="25"/>
      <c r="C130" s="25">
        <f>B133</f>
        <v>3895.3210664447524</v>
      </c>
      <c r="D130" s="25">
        <f t="shared" ref="D130:G130" si="59">C133</f>
        <v>4587.4095944181227</v>
      </c>
      <c r="E130" s="25">
        <f t="shared" si="59"/>
        <v>4912.1987457482974</v>
      </c>
      <c r="F130" s="25">
        <f t="shared" si="59"/>
        <v>4948.2005952380932</v>
      </c>
      <c r="G130" s="25">
        <f t="shared" si="59"/>
        <v>4946.6666666666642</v>
      </c>
    </row>
    <row r="131" spans="1:9" x14ac:dyDescent="0.2">
      <c r="A131" t="s">
        <v>16</v>
      </c>
      <c r="B131" s="25"/>
      <c r="C131" s="25">
        <f>C127</f>
        <v>464.6885279733703</v>
      </c>
      <c r="D131" s="25">
        <f>D127</f>
        <v>545.18915133017481</v>
      </c>
      <c r="E131" s="25">
        <f>E127</f>
        <v>585.46384948979562</v>
      </c>
      <c r="F131" s="25">
        <f>F127</f>
        <v>591.78407142857111</v>
      </c>
      <c r="G131" s="25">
        <f>G127</f>
        <v>593.59999999999968</v>
      </c>
    </row>
    <row r="132" spans="1:9" x14ac:dyDescent="0.2">
      <c r="A132" t="s">
        <v>12</v>
      </c>
      <c r="B132" s="25"/>
      <c r="C132" s="25">
        <f>-C31</f>
        <v>227.4</v>
      </c>
      <c r="D132" s="25">
        <f>-D31</f>
        <v>-220.39999999999998</v>
      </c>
      <c r="E132" s="25">
        <f>-E31</f>
        <v>-549.46199999999999</v>
      </c>
      <c r="F132" s="25">
        <f>-F31</f>
        <v>-593.31799999999998</v>
      </c>
      <c r="G132" s="25">
        <f>-G31</f>
        <v>-593.59999999999991</v>
      </c>
    </row>
    <row r="133" spans="1:9" ht="15" thickBot="1" x14ac:dyDescent="0.25">
      <c r="A133" s="32" t="s">
        <v>60</v>
      </c>
      <c r="B133" s="43">
        <f>B107</f>
        <v>3895.3210664447524</v>
      </c>
      <c r="C133" s="43">
        <f>SUM(C130:C132)</f>
        <v>4587.4095944181227</v>
      </c>
      <c r="D133" s="43">
        <f t="shared" ref="D133:G133" si="60">SUM(D130:D132)</f>
        <v>4912.1987457482974</v>
      </c>
      <c r="E133" s="43">
        <f t="shared" si="60"/>
        <v>4948.2005952380932</v>
      </c>
      <c r="F133" s="43">
        <f t="shared" si="60"/>
        <v>4946.6666666666642</v>
      </c>
      <c r="G133" s="43">
        <f t="shared" si="60"/>
        <v>4946.6666666666642</v>
      </c>
      <c r="I133" s="5"/>
    </row>
    <row r="134" spans="1:9" x14ac:dyDescent="0.2">
      <c r="A134" s="29"/>
      <c r="B134" s="44"/>
      <c r="C134" s="44"/>
      <c r="D134" s="44"/>
      <c r="E134" s="44"/>
      <c r="F134" s="44"/>
      <c r="G134" s="44"/>
      <c r="I134" s="5"/>
    </row>
    <row r="136" spans="1:9" x14ac:dyDescent="0.2">
      <c r="A136" s="20" t="s">
        <v>67</v>
      </c>
      <c r="B136" s="21" t="str">
        <f t="shared" ref="B136:G136" si="61">B129</f>
        <v>T0</v>
      </c>
      <c r="C136" s="21" t="str">
        <f t="shared" si="61"/>
        <v>T1</v>
      </c>
      <c r="D136" s="21" t="str">
        <f t="shared" si="61"/>
        <v>T2</v>
      </c>
      <c r="E136" s="21" t="str">
        <f t="shared" si="61"/>
        <v>T3</v>
      </c>
      <c r="F136" s="21" t="str">
        <f t="shared" si="61"/>
        <v>T4</v>
      </c>
      <c r="G136" s="21" t="str">
        <f t="shared" si="61"/>
        <v>T5--&gt;∞</v>
      </c>
    </row>
    <row r="137" spans="1:9" x14ac:dyDescent="0.2">
      <c r="A137" t="s">
        <v>23</v>
      </c>
      <c r="B137" s="25"/>
      <c r="C137" s="25">
        <f>B140</f>
        <v>10.798641841940857</v>
      </c>
      <c r="D137" s="25">
        <f t="shared" ref="D137:G137" si="62">C140</f>
        <v>9.3444788629737587</v>
      </c>
      <c r="E137" s="25">
        <f t="shared" si="62"/>
        <v>5.1658163265306083</v>
      </c>
      <c r="F137" s="25">
        <f t="shared" si="62"/>
        <v>1.7857142857142811</v>
      </c>
      <c r="G137" s="25">
        <f t="shared" si="62"/>
        <v>-5.1070259132757201E-15</v>
      </c>
    </row>
    <row r="138" spans="1:9" x14ac:dyDescent="0.2">
      <c r="A138" t="s">
        <v>16</v>
      </c>
      <c r="B138" s="25"/>
      <c r="C138" s="25">
        <f>C124</f>
        <v>1.2958370210329027</v>
      </c>
      <c r="D138" s="25">
        <f>D124</f>
        <v>1.1213374635568509</v>
      </c>
      <c r="E138" s="25">
        <f>E124</f>
        <v>0.61989795918367296</v>
      </c>
      <c r="F138" s="25">
        <f>F124</f>
        <v>0.21428571428571372</v>
      </c>
      <c r="G138" s="25">
        <f>G124</f>
        <v>-6.1284310959308636E-16</v>
      </c>
    </row>
    <row r="139" spans="1:9" x14ac:dyDescent="0.2">
      <c r="A139" t="s">
        <v>61</v>
      </c>
      <c r="B139" s="25"/>
      <c r="C139" s="25">
        <f>-C126</f>
        <v>2.75</v>
      </c>
      <c r="D139" s="25">
        <f>-D126</f>
        <v>5.3000000000000007</v>
      </c>
      <c r="E139" s="25">
        <f>-E126</f>
        <v>4</v>
      </c>
      <c r="F139" s="25">
        <f>-F126</f>
        <v>2</v>
      </c>
      <c r="G139" s="25">
        <f>-G126</f>
        <v>0</v>
      </c>
    </row>
    <row r="140" spans="1:9" ht="15" thickBot="1" x14ac:dyDescent="0.25">
      <c r="A140" s="32" t="s">
        <v>38</v>
      </c>
      <c r="B140" s="43">
        <f>B99</f>
        <v>10.798641841940857</v>
      </c>
      <c r="C140" s="43">
        <f>C137+C138-C139</f>
        <v>9.3444788629737587</v>
      </c>
      <c r="D140" s="43">
        <f t="shared" ref="D140:G140" si="63">D137+D138-D139</f>
        <v>5.1658163265306083</v>
      </c>
      <c r="E140" s="43">
        <f t="shared" si="63"/>
        <v>1.7857142857142811</v>
      </c>
      <c r="F140" s="43">
        <f t="shared" si="63"/>
        <v>-5.1070259132757201E-15</v>
      </c>
      <c r="G140" s="43">
        <f t="shared" si="63"/>
        <v>-5.7198690228688061E-15</v>
      </c>
    </row>
    <row r="141" spans="1:9" x14ac:dyDescent="0.2">
      <c r="A141" s="29"/>
      <c r="B141" s="44"/>
      <c r="C141" s="44"/>
      <c r="D141" s="44"/>
      <c r="E141" s="44"/>
      <c r="F141" s="44"/>
      <c r="G141" s="44"/>
    </row>
    <row r="143" spans="1:9" x14ac:dyDescent="0.2">
      <c r="A143" s="20" t="s">
        <v>74</v>
      </c>
      <c r="B143" s="21"/>
      <c r="C143" s="21" t="str">
        <f>C129</f>
        <v>T1</v>
      </c>
      <c r="D143" s="21" t="str">
        <f t="shared" ref="D143:G143" si="64">D129</f>
        <v>T2</v>
      </c>
      <c r="E143" s="21" t="str">
        <f t="shared" si="64"/>
        <v>T3</v>
      </c>
      <c r="F143" s="21" t="str">
        <f t="shared" si="64"/>
        <v>T4</v>
      </c>
      <c r="G143" s="21" t="str">
        <f t="shared" si="64"/>
        <v>T5--&gt;∞</v>
      </c>
    </row>
    <row r="144" spans="1:9" x14ac:dyDescent="0.2">
      <c r="A144" t="s">
        <v>69</v>
      </c>
      <c r="B144" s="16"/>
      <c r="C144" s="26">
        <f>C111-C112</f>
        <v>3884.5224246028115</v>
      </c>
      <c r="D144" s="26">
        <f>D111-D112</f>
        <v>4578.0651155551486</v>
      </c>
      <c r="E144" s="26">
        <f>E111-E112</f>
        <v>4907.0329294217663</v>
      </c>
      <c r="F144" s="26">
        <f>F111-F112</f>
        <v>4946.4148809523786</v>
      </c>
      <c r="G144" s="26">
        <f>G111-G112</f>
        <v>4946.6666666666642</v>
      </c>
    </row>
    <row r="145" spans="1:7" x14ac:dyDescent="0.2">
      <c r="A145" t="s">
        <v>70</v>
      </c>
      <c r="B145" s="16"/>
      <c r="C145" s="26">
        <f>B140</f>
        <v>10.798641841940857</v>
      </c>
      <c r="D145" s="26">
        <f t="shared" ref="D145:G145" si="65">C140</f>
        <v>9.3444788629737587</v>
      </c>
      <c r="E145" s="26">
        <f t="shared" si="65"/>
        <v>5.1658163265306083</v>
      </c>
      <c r="F145" s="26">
        <f t="shared" si="65"/>
        <v>1.7857142857142811</v>
      </c>
      <c r="G145" s="26">
        <f t="shared" si="65"/>
        <v>-5.1070259132757201E-15</v>
      </c>
    </row>
    <row r="146" spans="1:7" x14ac:dyDescent="0.2">
      <c r="A146" s="27" t="s">
        <v>89</v>
      </c>
      <c r="B146" s="45"/>
      <c r="C146" s="46">
        <f>C144+C145</f>
        <v>3895.3210664447524</v>
      </c>
      <c r="D146" s="46">
        <f t="shared" ref="D146:G146" si="66">D144+D145</f>
        <v>4587.4095944181227</v>
      </c>
      <c r="E146" s="46">
        <f t="shared" si="66"/>
        <v>4912.1987457482974</v>
      </c>
      <c r="F146" s="46">
        <f t="shared" si="66"/>
        <v>4948.2005952380932</v>
      </c>
      <c r="G146" s="46">
        <f t="shared" si="66"/>
        <v>4946.6666666666642</v>
      </c>
    </row>
    <row r="148" spans="1:7" x14ac:dyDescent="0.2">
      <c r="A148" t="s">
        <v>71</v>
      </c>
      <c r="B148" s="16"/>
      <c r="C148" s="16">
        <f>C111-C113</f>
        <v>3620.3210664447524</v>
      </c>
      <c r="D148" s="16">
        <f>D111-D113</f>
        <v>4057.4095944181227</v>
      </c>
      <c r="E148" s="16">
        <f>E111-E113</f>
        <v>4512.1987457482974</v>
      </c>
      <c r="F148" s="16">
        <f>F111-F113</f>
        <v>4748.2005952380932</v>
      </c>
      <c r="G148" s="16">
        <f>G111-G113</f>
        <v>4946.6666666666642</v>
      </c>
    </row>
    <row r="149" spans="1:7" x14ac:dyDescent="0.2">
      <c r="A149" t="s">
        <v>72</v>
      </c>
      <c r="C149">
        <f>C113</f>
        <v>275</v>
      </c>
      <c r="D149">
        <f>D113</f>
        <v>530</v>
      </c>
      <c r="E149">
        <f>E113</f>
        <v>400</v>
      </c>
      <c r="F149">
        <f>F113</f>
        <v>200</v>
      </c>
      <c r="G149">
        <f>G113</f>
        <v>0</v>
      </c>
    </row>
    <row r="150" spans="1:7" ht="15" thickBot="1" x14ac:dyDescent="0.25">
      <c r="A150" s="32" t="s">
        <v>89</v>
      </c>
      <c r="B150" s="47"/>
      <c r="C150" s="47">
        <f>C148+C149</f>
        <v>3895.3210664447524</v>
      </c>
      <c r="D150" s="47">
        <f t="shared" ref="D150:G150" si="67">D148+D149</f>
        <v>4587.4095944181227</v>
      </c>
      <c r="E150" s="47">
        <f t="shared" si="67"/>
        <v>4912.1987457482974</v>
      </c>
      <c r="F150" s="47">
        <f t="shared" si="67"/>
        <v>4948.2005952380932</v>
      </c>
      <c r="G150" s="47">
        <f t="shared" si="67"/>
        <v>4946.6666666666642</v>
      </c>
    </row>
    <row r="151" spans="1:7" x14ac:dyDescent="0.2">
      <c r="A151" s="29"/>
      <c r="B151" s="48"/>
      <c r="C151" s="48"/>
      <c r="D151" s="48"/>
      <c r="E151" s="48"/>
      <c r="F151" s="48"/>
      <c r="G151" s="48"/>
    </row>
    <row r="152" spans="1:7" x14ac:dyDescent="0.2">
      <c r="A152" s="29"/>
      <c r="B152" s="48"/>
      <c r="C152" s="48"/>
      <c r="D152" s="48"/>
      <c r="E152" s="48"/>
      <c r="F152" s="48"/>
      <c r="G152" s="48"/>
    </row>
    <row r="153" spans="1:7" x14ac:dyDescent="0.2">
      <c r="A153" s="50" t="s">
        <v>75</v>
      </c>
      <c r="B153" s="21"/>
      <c r="C153" s="21" t="str">
        <f>C143</f>
        <v>T1</v>
      </c>
      <c r="D153" s="21" t="str">
        <f t="shared" ref="D153:G153" si="68">D143</f>
        <v>T2</v>
      </c>
      <c r="E153" s="21" t="str">
        <f t="shared" si="68"/>
        <v>T3</v>
      </c>
      <c r="F153" s="21" t="str">
        <f t="shared" si="68"/>
        <v>T4</v>
      </c>
      <c r="G153" s="21" t="str">
        <f t="shared" si="68"/>
        <v>T5--&gt;∞</v>
      </c>
    </row>
    <row r="154" spans="1:7" x14ac:dyDescent="0.2">
      <c r="A154" s="49" t="s">
        <v>90</v>
      </c>
      <c r="C154">
        <f>C31</f>
        <v>-227.4</v>
      </c>
      <c r="D154">
        <f>D31</f>
        <v>220.39999999999998</v>
      </c>
      <c r="E154">
        <f>E31</f>
        <v>549.46199999999999</v>
      </c>
      <c r="F154">
        <f>F31</f>
        <v>593.31799999999998</v>
      </c>
      <c r="G154">
        <f>G31</f>
        <v>593.59999999999991</v>
      </c>
    </row>
    <row r="155" spans="1:7" x14ac:dyDescent="0.2">
      <c r="A155" t="s">
        <v>62</v>
      </c>
      <c r="C155" s="14">
        <f>C121</f>
        <v>0.1192940248177001</v>
      </c>
      <c r="D155" s="14">
        <f>D121</f>
        <v>0.11884466388036315</v>
      </c>
      <c r="E155" s="14">
        <f>E121</f>
        <v>0.11918570070002517</v>
      </c>
      <c r="F155" s="14">
        <f>F121</f>
        <v>0.11959581266735128</v>
      </c>
      <c r="G155" s="14">
        <f>G121</f>
        <v>0.12</v>
      </c>
    </row>
    <row r="156" spans="1:7" ht="15" thickBot="1" x14ac:dyDescent="0.25">
      <c r="A156" s="32" t="s">
        <v>81</v>
      </c>
      <c r="B156" s="32"/>
      <c r="C156" s="33">
        <f t="shared" ref="C156:E156" si="69">(C154+D156)/(1+C155)</f>
        <v>3895.3210664447533</v>
      </c>
      <c r="D156" s="33">
        <f t="shared" si="69"/>
        <v>4587.4095944181236</v>
      </c>
      <c r="E156" s="33">
        <f t="shared" si="69"/>
        <v>4912.1987457482983</v>
      </c>
      <c r="F156" s="33">
        <f>(F154+G156)/(1+F155)</f>
        <v>4948.200595238095</v>
      </c>
      <c r="G156" s="33">
        <f>G154/G155</f>
        <v>4946.6666666666661</v>
      </c>
    </row>
    <row r="159" spans="1:7" x14ac:dyDescent="0.2">
      <c r="A159" s="50" t="s">
        <v>76</v>
      </c>
      <c r="B159" s="21"/>
      <c r="C159" s="21" t="str">
        <f>C143</f>
        <v>T1</v>
      </c>
      <c r="D159" s="21" t="str">
        <f>D143</f>
        <v>T2</v>
      </c>
      <c r="E159" s="21" t="str">
        <f>E143</f>
        <v>T3</v>
      </c>
      <c r="F159" s="21" t="str">
        <f>F143</f>
        <v>T4</v>
      </c>
      <c r="G159" s="21" t="str">
        <f>G143</f>
        <v>T5--&gt;∞</v>
      </c>
    </row>
    <row r="160" spans="1:7" x14ac:dyDescent="0.2">
      <c r="A160" t="str">
        <f>A31</f>
        <v>Vrije geldstroom (FCF)</v>
      </c>
      <c r="C160">
        <f>C31</f>
        <v>-227.4</v>
      </c>
      <c r="D160">
        <f>D31</f>
        <v>220.39999999999998</v>
      </c>
      <c r="E160">
        <f>E31</f>
        <v>549.46199999999999</v>
      </c>
      <c r="F160">
        <f>F31</f>
        <v>593.31799999999998</v>
      </c>
      <c r="G160">
        <f>G31</f>
        <v>593.59999999999991</v>
      </c>
    </row>
    <row r="161" spans="1:7" x14ac:dyDescent="0.2">
      <c r="A161" t="str">
        <f>A36</f>
        <v>Belasting op rente (TS)</v>
      </c>
      <c r="C161">
        <f>C36</f>
        <v>-2.75</v>
      </c>
      <c r="D161">
        <f>D36</f>
        <v>-5.3000000000000007</v>
      </c>
      <c r="E161">
        <f>E36</f>
        <v>-4</v>
      </c>
      <c r="F161">
        <f>F36</f>
        <v>-2</v>
      </c>
      <c r="G161">
        <f>G36</f>
        <v>0</v>
      </c>
    </row>
    <row r="162" spans="1:7" x14ac:dyDescent="0.2">
      <c r="A162" s="27" t="s">
        <v>77</v>
      </c>
      <c r="B162" s="27"/>
      <c r="C162" s="51">
        <f>C160-C161</f>
        <v>-224.65</v>
      </c>
      <c r="D162" s="51">
        <f t="shared" ref="D162:G162" si="70">D160-D161</f>
        <v>225.7</v>
      </c>
      <c r="E162" s="51">
        <f t="shared" si="70"/>
        <v>553.46199999999999</v>
      </c>
      <c r="F162" s="51">
        <f t="shared" si="70"/>
        <v>595.31799999999998</v>
      </c>
      <c r="G162" s="51">
        <f t="shared" si="70"/>
        <v>593.59999999999991</v>
      </c>
    </row>
    <row r="163" spans="1:7" x14ac:dyDescent="0.2">
      <c r="A163" t="s">
        <v>78</v>
      </c>
      <c r="C163" s="17">
        <f>C86</f>
        <v>0.12</v>
      </c>
      <c r="D163" s="17">
        <f>D86</f>
        <v>0.12</v>
      </c>
      <c r="E163" s="17">
        <f>E86</f>
        <v>0.12</v>
      </c>
      <c r="F163" s="17">
        <f>F86</f>
        <v>0.12</v>
      </c>
      <c r="G163" s="17">
        <f>G86</f>
        <v>0.12</v>
      </c>
    </row>
    <row r="164" spans="1:7" ht="15" thickBot="1" x14ac:dyDescent="0.25">
      <c r="A164" s="32" t="s">
        <v>82</v>
      </c>
      <c r="B164" s="32"/>
      <c r="C164" s="52">
        <f t="shared" ref="C164" si="71">(C162+D164)/(1+C163)</f>
        <v>3895.3210664447524</v>
      </c>
      <c r="D164" s="52">
        <f t="shared" ref="D164" si="72">(D162+E164)/(1+D163)</f>
        <v>4587.4095944181227</v>
      </c>
      <c r="E164" s="52">
        <f t="shared" ref="E164" si="73">(E162+F164)/(1+E163)</f>
        <v>4912.1987457482983</v>
      </c>
      <c r="F164" s="52">
        <f>(F162+G164)/(1+F163)</f>
        <v>4948.2005952380941</v>
      </c>
      <c r="G164" s="52">
        <f>G162/G163</f>
        <v>4946.6666666666661</v>
      </c>
    </row>
    <row r="167" spans="1:7" x14ac:dyDescent="0.2">
      <c r="A167" s="50" t="s">
        <v>79</v>
      </c>
      <c r="B167" s="21"/>
      <c r="C167" s="21" t="str">
        <f>C159</f>
        <v>T1</v>
      </c>
      <c r="D167" s="21" t="str">
        <f t="shared" ref="D167:G167" si="74">D159</f>
        <v>T2</v>
      </c>
      <c r="E167" s="21" t="str">
        <f t="shared" si="74"/>
        <v>T3</v>
      </c>
      <c r="F167" s="21" t="str">
        <f t="shared" si="74"/>
        <v>T4</v>
      </c>
      <c r="G167" s="21" t="str">
        <f t="shared" si="74"/>
        <v>T5--&gt;∞</v>
      </c>
    </row>
    <row r="168" spans="1:7" x14ac:dyDescent="0.2">
      <c r="A168" t="str">
        <f>A31</f>
        <v>Vrije geldstroom (FCF)</v>
      </c>
      <c r="C168">
        <f>C31</f>
        <v>-227.4</v>
      </c>
      <c r="D168">
        <f>D31</f>
        <v>220.39999999999998</v>
      </c>
      <c r="E168">
        <f>E31</f>
        <v>549.46199999999999</v>
      </c>
      <c r="F168">
        <f>F31</f>
        <v>593.31799999999998</v>
      </c>
      <c r="G168">
        <f>G31</f>
        <v>593.59999999999991</v>
      </c>
    </row>
    <row r="169" spans="1:7" x14ac:dyDescent="0.2">
      <c r="A169" t="str">
        <f>A36</f>
        <v>Belasting op rente (TS)</v>
      </c>
      <c r="C169">
        <f>C36</f>
        <v>-2.75</v>
      </c>
      <c r="D169">
        <f>D36</f>
        <v>-5.3000000000000007</v>
      </c>
      <c r="E169">
        <f>E36</f>
        <v>-4</v>
      </c>
      <c r="F169">
        <f>F36</f>
        <v>-2</v>
      </c>
      <c r="G169">
        <f>G36</f>
        <v>0</v>
      </c>
    </row>
    <row r="170" spans="1:7" x14ac:dyDescent="0.2">
      <c r="A170" t="str">
        <f>A35</f>
        <v>Rente</v>
      </c>
      <c r="C170">
        <f>C35</f>
        <v>-13.75</v>
      </c>
      <c r="D170">
        <f>D35</f>
        <v>-26.5</v>
      </c>
      <c r="E170">
        <f>E35</f>
        <v>-20</v>
      </c>
      <c r="F170">
        <f>F35</f>
        <v>-10</v>
      </c>
      <c r="G170">
        <f>G35</f>
        <v>0</v>
      </c>
    </row>
    <row r="171" spans="1:7" x14ac:dyDescent="0.2">
      <c r="A171" t="str">
        <f>A38</f>
        <v>Mutatie lening</v>
      </c>
      <c r="C171">
        <f>C38</f>
        <v>255</v>
      </c>
      <c r="D171">
        <f>D38</f>
        <v>-130</v>
      </c>
      <c r="E171">
        <f>E38</f>
        <v>-200</v>
      </c>
      <c r="F171">
        <f>F38</f>
        <v>-200</v>
      </c>
      <c r="G171">
        <f>G38</f>
        <v>0</v>
      </c>
    </row>
    <row r="172" spans="1:7" x14ac:dyDescent="0.2">
      <c r="A172" s="51" t="s">
        <v>80</v>
      </c>
      <c r="B172" s="51"/>
      <c r="C172" s="51">
        <f>C168-C169+C170+C171</f>
        <v>16.599999999999994</v>
      </c>
      <c r="D172" s="51">
        <f t="shared" ref="D172:G172" si="75">D168-D169+D170+D171</f>
        <v>69.199999999999989</v>
      </c>
      <c r="E172" s="51">
        <f t="shared" si="75"/>
        <v>333.46199999999999</v>
      </c>
      <c r="F172" s="51">
        <f t="shared" si="75"/>
        <v>385.31799999999998</v>
      </c>
      <c r="G172" s="51">
        <f t="shared" si="75"/>
        <v>593.59999999999991</v>
      </c>
    </row>
    <row r="173" spans="1:7" x14ac:dyDescent="0.2">
      <c r="A173" t="str">
        <f>A120</f>
        <v>Vermogenkosten eigen vermogen (levered)</v>
      </c>
      <c r="C173" s="18">
        <f>C120</f>
        <v>0.12533311550270207</v>
      </c>
      <c r="D173" s="18">
        <f>D120</f>
        <v>0.12916487233800639</v>
      </c>
      <c r="E173" s="18">
        <f>E120</f>
        <v>0.12621251285235058</v>
      </c>
      <c r="F173" s="18">
        <f>F120</f>
        <v>0.12294959466273855</v>
      </c>
      <c r="G173" s="18">
        <f>G120</f>
        <v>0.12</v>
      </c>
    </row>
    <row r="174" spans="1:7" ht="15" thickBot="1" x14ac:dyDescent="0.25">
      <c r="A174" s="32" t="s">
        <v>83</v>
      </c>
      <c r="B174" s="32"/>
      <c r="C174" s="33">
        <f t="shared" ref="C174" si="76">(C172+D174)/(1+C173)</f>
        <v>3620.1767893732554</v>
      </c>
      <c r="D174" s="33">
        <f t="shared" ref="D174" si="77">(D172+E174)/(1+D173)</f>
        <v>4057.3048250559746</v>
      </c>
      <c r="E174" s="33">
        <f t="shared" ref="E174" si="78">(E172+F174)/(1+E173)</f>
        <v>4512.1660848207066</v>
      </c>
      <c r="F174" s="33">
        <f>(F172+G174)/(1+F173)</f>
        <v>4748.1959047930814</v>
      </c>
      <c r="G174" s="33">
        <f>G172/G173</f>
        <v>4946.6666666666661</v>
      </c>
    </row>
    <row r="175" spans="1:7" x14ac:dyDescent="0.2">
      <c r="C175" s="3"/>
      <c r="D175" s="3"/>
      <c r="E175" s="3"/>
      <c r="F175" s="3"/>
      <c r="G175" s="3"/>
    </row>
    <row r="180" spans="3:7" x14ac:dyDescent="0.2">
      <c r="C180" s="13"/>
      <c r="D180" s="13"/>
      <c r="E180" s="13"/>
      <c r="F180" s="13"/>
      <c r="G180" s="13"/>
    </row>
  </sheetData>
  <mergeCells count="6">
    <mergeCell ref="A91:A92"/>
    <mergeCell ref="A101:A102"/>
    <mergeCell ref="D101:D102"/>
    <mergeCell ref="B104:B105"/>
    <mergeCell ref="A104:A105"/>
    <mergeCell ref="A94:A95"/>
  </mergeCells>
  <phoneticPr fontId="2" type="noConversion"/>
  <pageMargins left="0.7" right="0.7" top="0.75" bottom="0.75" header="0.3" footer="0.3"/>
  <pageSetup paperSize="8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Carmenta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Barend Salemink</dc:creator>
  <cp:lastModifiedBy>Barend Salemink</cp:lastModifiedBy>
  <cp:lastPrinted>2022-08-30T10:56:13Z</cp:lastPrinted>
  <dcterms:created xsi:type="dcterms:W3CDTF">2022-03-21T13:22:32Z</dcterms:created>
  <dcterms:modified xsi:type="dcterms:W3CDTF">2022-08-30T10:56:13Z</dcterms:modified>
</cp:coreProperties>
</file>